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esktop\rev articulo\articulorev_DAN\articulo EES 07072022\"/>
    </mc:Choice>
  </mc:AlternateContent>
  <xr:revisionPtr revIDLastSave="0" documentId="13_ncr:1_{16B2293C-C8C3-4980-A521-4DBF8F094E4A}" xr6:coauthVersionLast="47" xr6:coauthVersionMax="47" xr10:uidLastSave="{00000000-0000-0000-0000-000000000000}"/>
  <bookViews>
    <workbookView xWindow="384" yWindow="120" windowWidth="22080" windowHeight="12240" xr2:uid="{00000000-000D-0000-FFFF-FFFF00000000}"/>
  </bookViews>
  <sheets>
    <sheet name="Info" sheetId="9" r:id="rId1"/>
    <sheet name="EV batteries req &amp; intensities" sheetId="2" r:id="rId2"/>
    <sheet name="Electric grid &amp; chargers req" sheetId="3" r:id="rId3"/>
    <sheet name="Railway catenaries req" sheetId="8" r:id="rId4"/>
    <sheet name="Cu additional req" sheetId="1" r:id="rId5"/>
    <sheet name="Transport materials energy" sheetId="5" r:id="rId6"/>
    <sheet name="EnU" sheetId="6" r:id="rId7"/>
    <sheet name="ESOIstatic 4W-car" sheetId="4" r:id="rId8"/>
    <sheet name="ESOIstatic Ebus" sheetId="11" r:id="rId9"/>
    <sheet name="ESOIstatic 4W-taxi" sheetId="12" r:id="rId10"/>
    <sheet name="ESOIdynamic" sheetId="7" r:id="rId11"/>
    <sheet name="Material Requeriments" sheetId="10" r:id="rId12"/>
  </sheets>
  <definedNames>
    <definedName name="_Hlk76293339" localSheetId="6">'Material Requeriments'!$D$14</definedName>
    <definedName name="_Ref41400750" localSheetId="3">'Railway catenaries req'!$L$5</definedName>
    <definedName name="_Ref41400802" localSheetId="3">'Railway catenaries req'!$D$18</definedName>
    <definedName name="_Ref41400824" localSheetId="3">'Railway catenaries req'!$O$5</definedName>
    <definedName name="_Ref41400867" localSheetId="3">'Railway catenaries req'!$M$18</definedName>
    <definedName name="_Ref41506030" localSheetId="3">'Railway catenaries req'!$D$5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E39" i="12" l="1"/>
  <c r="BD39" i="12"/>
  <c r="BC39" i="12"/>
  <c r="BB39" i="12"/>
  <c r="BI39" i="12" s="1"/>
  <c r="BP39" i="12" s="1"/>
  <c r="BW39" i="12" s="1"/>
  <c r="CD39" i="12" s="1"/>
  <c r="BA39" i="12"/>
  <c r="H39" i="12"/>
  <c r="G39" i="12"/>
  <c r="F39" i="12"/>
  <c r="E39" i="12"/>
  <c r="L39" i="12" s="1"/>
  <c r="D39" i="12"/>
  <c r="BE39" i="11"/>
  <c r="BE66" i="11" s="1"/>
  <c r="BD39" i="11"/>
  <c r="BC39" i="11"/>
  <c r="BB39" i="11"/>
  <c r="BA39" i="11"/>
  <c r="H39" i="11"/>
  <c r="G39" i="11"/>
  <c r="F39" i="11"/>
  <c r="E39" i="11"/>
  <c r="D39" i="11"/>
  <c r="BE37" i="4"/>
  <c r="BD37" i="4"/>
  <c r="BC37" i="4"/>
  <c r="BB37" i="4"/>
  <c r="BA37" i="4"/>
  <c r="H37" i="4"/>
  <c r="G37" i="4"/>
  <c r="F37" i="4"/>
  <c r="E37" i="4"/>
  <c r="D37" i="4"/>
  <c r="BZ67" i="12"/>
  <c r="BY67" i="12"/>
  <c r="BX67" i="12"/>
  <c r="BW67" i="12"/>
  <c r="BV67" i="12"/>
  <c r="BS67" i="12"/>
  <c r="BR67" i="12"/>
  <c r="BQ67" i="12"/>
  <c r="BP67" i="12"/>
  <c r="BO67" i="12"/>
  <c r="BL67" i="12"/>
  <c r="BK67" i="12"/>
  <c r="BJ67" i="12"/>
  <c r="BI67" i="12"/>
  <c r="BH67" i="12"/>
  <c r="BE67" i="12"/>
  <c r="BD67" i="12"/>
  <c r="BC67" i="12"/>
  <c r="BB67" i="12"/>
  <c r="BA67" i="12"/>
  <c r="BZ66" i="12"/>
  <c r="BS66" i="12" s="1"/>
  <c r="BL66" i="12" s="1"/>
  <c r="BE66" i="12" s="1"/>
  <c r="BY66" i="12"/>
  <c r="BR66" i="12" s="1"/>
  <c r="BK66" i="12" s="1"/>
  <c r="BD66" i="12" s="1"/>
  <c r="BX66" i="12"/>
  <c r="BQ66" i="12" s="1"/>
  <c r="BJ66" i="12" s="1"/>
  <c r="BC66" i="12" s="1"/>
  <c r="BW66" i="12"/>
  <c r="BP66" i="12" s="1"/>
  <c r="BI66" i="12" s="1"/>
  <c r="BB66" i="12" s="1"/>
  <c r="BV66" i="12"/>
  <c r="BO66" i="12" s="1"/>
  <c r="BH66" i="12" s="1"/>
  <c r="BA66" i="12" s="1"/>
  <c r="BZ65" i="12"/>
  <c r="BY65" i="12"/>
  <c r="BX65" i="12"/>
  <c r="BW65" i="12"/>
  <c r="BV65" i="12"/>
  <c r="BS65" i="12"/>
  <c r="BR65" i="12"/>
  <c r="BQ65" i="12"/>
  <c r="BP65" i="12"/>
  <c r="BO65" i="12"/>
  <c r="BL65" i="12"/>
  <c r="BK65" i="12"/>
  <c r="BJ65" i="12"/>
  <c r="BI65" i="12"/>
  <c r="BH65" i="12"/>
  <c r="BE65" i="12"/>
  <c r="BD65" i="12"/>
  <c r="BC65" i="12"/>
  <c r="BB65" i="12"/>
  <c r="BA65" i="12"/>
  <c r="BZ40" i="12"/>
  <c r="BX40" i="12"/>
  <c r="BV40" i="12"/>
  <c r="BR40" i="12"/>
  <c r="BL40" i="12"/>
  <c r="BJ40" i="12"/>
  <c r="BH40" i="12"/>
  <c r="BE40" i="12"/>
  <c r="CG40" i="12" s="1"/>
  <c r="BD40" i="12"/>
  <c r="BK40" i="12" s="1"/>
  <c r="BC40" i="12"/>
  <c r="BQ40" i="12" s="1"/>
  <c r="BB40" i="12"/>
  <c r="BW40" i="12" s="1"/>
  <c r="BA40" i="12"/>
  <c r="CC40" i="12" s="1"/>
  <c r="BK39" i="12"/>
  <c r="BR39" i="12" s="1"/>
  <c r="BY39" i="12" s="1"/>
  <c r="CF39" i="12" s="1"/>
  <c r="BL39" i="12"/>
  <c r="BS39" i="12" s="1"/>
  <c r="BZ39" i="12" s="1"/>
  <c r="CG39" i="12" s="1"/>
  <c r="BJ39" i="12"/>
  <c r="BQ39" i="12" s="1"/>
  <c r="BX39" i="12" s="1"/>
  <c r="CE39" i="12" s="1"/>
  <c r="BH39" i="12"/>
  <c r="BO39" i="12" s="1"/>
  <c r="BV39" i="12" s="1"/>
  <c r="CC39" i="12" s="1"/>
  <c r="CF38" i="12"/>
  <c r="BZ38" i="12"/>
  <c r="BX38" i="12"/>
  <c r="BV38" i="12"/>
  <c r="BP38" i="12"/>
  <c r="BL38" i="12"/>
  <c r="BJ38" i="12"/>
  <c r="BH38" i="12"/>
  <c r="BE38" i="12"/>
  <c r="BS38" i="12" s="1"/>
  <c r="BD38" i="12"/>
  <c r="BY38" i="12" s="1"/>
  <c r="BC38" i="12"/>
  <c r="CE38" i="12" s="1"/>
  <c r="BB38" i="12"/>
  <c r="BI38" i="12" s="1"/>
  <c r="BA38" i="12"/>
  <c r="BO38" i="12" s="1"/>
  <c r="AZ175" i="12"/>
  <c r="AZ148" i="12"/>
  <c r="AZ121" i="12"/>
  <c r="AZ94" i="12"/>
  <c r="AZ67" i="12"/>
  <c r="AZ40" i="12"/>
  <c r="C175" i="12"/>
  <c r="C148" i="12"/>
  <c r="C121" i="12"/>
  <c r="C94" i="12"/>
  <c r="C67" i="12"/>
  <c r="C40" i="12"/>
  <c r="AC67" i="12"/>
  <c r="AB67" i="12"/>
  <c r="AA67" i="12"/>
  <c r="Z67" i="12"/>
  <c r="Y67" i="12"/>
  <c r="V67" i="12"/>
  <c r="U67" i="12"/>
  <c r="T67" i="12"/>
  <c r="S67" i="12"/>
  <c r="R67" i="12"/>
  <c r="O67" i="12"/>
  <c r="N67" i="12"/>
  <c r="M67" i="12"/>
  <c r="L67" i="12"/>
  <c r="K67" i="12"/>
  <c r="H67" i="12"/>
  <c r="G67" i="12"/>
  <c r="F67" i="12"/>
  <c r="E67" i="12"/>
  <c r="D67" i="12"/>
  <c r="AC65" i="12"/>
  <c r="AB65" i="12"/>
  <c r="AA65" i="12"/>
  <c r="Z65" i="12"/>
  <c r="Y65" i="12"/>
  <c r="V65" i="12"/>
  <c r="U65" i="12"/>
  <c r="T65" i="12"/>
  <c r="S65" i="12"/>
  <c r="R65" i="12"/>
  <c r="O65" i="12"/>
  <c r="N65" i="12"/>
  <c r="M65" i="12"/>
  <c r="L65" i="12"/>
  <c r="K65" i="12"/>
  <c r="H65" i="12"/>
  <c r="G65" i="12"/>
  <c r="F65" i="12"/>
  <c r="E65" i="12"/>
  <c r="D65" i="12"/>
  <c r="AB40" i="12"/>
  <c r="AA40" i="12"/>
  <c r="V40" i="12"/>
  <c r="U40" i="12"/>
  <c r="R40" i="12"/>
  <c r="O40" i="12"/>
  <c r="K40" i="12"/>
  <c r="H40" i="12"/>
  <c r="AJ40" i="12" s="1"/>
  <c r="G40" i="12"/>
  <c r="N40" i="12" s="1"/>
  <c r="F40" i="12"/>
  <c r="T40" i="12" s="1"/>
  <c r="E40" i="12"/>
  <c r="Z40" i="12" s="1"/>
  <c r="D40" i="12"/>
  <c r="AF40" i="12" s="1"/>
  <c r="AC38" i="12"/>
  <c r="AA38" i="12"/>
  <c r="Y38" i="12"/>
  <c r="U38" i="12"/>
  <c r="T38" i="12"/>
  <c r="O38" i="12"/>
  <c r="M38" i="12"/>
  <c r="K38" i="12"/>
  <c r="H38" i="12"/>
  <c r="AJ38" i="12" s="1"/>
  <c r="G38" i="12"/>
  <c r="N38" i="12" s="1"/>
  <c r="F38" i="12"/>
  <c r="AH38" i="12" s="1"/>
  <c r="E38" i="12"/>
  <c r="Z38" i="12" s="1"/>
  <c r="D38" i="12"/>
  <c r="AF38" i="12" s="1"/>
  <c r="K39" i="12"/>
  <c r="M39" i="12"/>
  <c r="N39" i="12"/>
  <c r="O39" i="12"/>
  <c r="BA17" i="12"/>
  <c r="BA16" i="12"/>
  <c r="D17" i="12"/>
  <c r="D16" i="12"/>
  <c r="AZ175" i="11"/>
  <c r="AZ148" i="11"/>
  <c r="AZ121" i="11"/>
  <c r="AZ94" i="11"/>
  <c r="AZ67" i="11"/>
  <c r="BZ67" i="11"/>
  <c r="BY67" i="11"/>
  <c r="BX67" i="11"/>
  <c r="BW67" i="11"/>
  <c r="BV67" i="11"/>
  <c r="BS67" i="11"/>
  <c r="BR67" i="11"/>
  <c r="BQ67" i="11"/>
  <c r="BP67" i="11"/>
  <c r="BO67" i="11"/>
  <c r="BL67" i="11"/>
  <c r="BK67" i="11"/>
  <c r="BJ67" i="11"/>
  <c r="BI67" i="11"/>
  <c r="BH67" i="11"/>
  <c r="BE67" i="11"/>
  <c r="BD67" i="11"/>
  <c r="BC67" i="11"/>
  <c r="BB67" i="11"/>
  <c r="BA67" i="11"/>
  <c r="BY66" i="11"/>
  <c r="BL66" i="11"/>
  <c r="BK66" i="11"/>
  <c r="BJ66" i="11"/>
  <c r="BD66" i="11"/>
  <c r="BC66" i="11"/>
  <c r="BB66" i="11"/>
  <c r="BA66" i="11"/>
  <c r="BZ65" i="11"/>
  <c r="BY65" i="11"/>
  <c r="BX65" i="11"/>
  <c r="BW65" i="11"/>
  <c r="BV65" i="11"/>
  <c r="BS65" i="11"/>
  <c r="BR65" i="11"/>
  <c r="BQ65" i="11"/>
  <c r="BP65" i="11"/>
  <c r="BO65" i="11"/>
  <c r="BL65" i="11"/>
  <c r="BK65" i="11"/>
  <c r="BJ65" i="11"/>
  <c r="BI65" i="11"/>
  <c r="BH65" i="11"/>
  <c r="BE65" i="11"/>
  <c r="BD65" i="11"/>
  <c r="BC65" i="11"/>
  <c r="BB65" i="11"/>
  <c r="BA65" i="11"/>
  <c r="CG40" i="11"/>
  <c r="CF40" i="11"/>
  <c r="CE40" i="11"/>
  <c r="CD40" i="11"/>
  <c r="CC40" i="11"/>
  <c r="BZ40" i="11"/>
  <c r="BY40" i="11"/>
  <c r="BX40" i="11"/>
  <c r="BW40" i="11"/>
  <c r="BV40" i="11"/>
  <c r="BS40" i="11"/>
  <c r="BR40" i="11"/>
  <c r="BQ40" i="11"/>
  <c r="BP40" i="11"/>
  <c r="BO40" i="11"/>
  <c r="BL40" i="11"/>
  <c r="BK40" i="11"/>
  <c r="BJ40" i="11"/>
  <c r="BI40" i="11"/>
  <c r="BH40" i="11"/>
  <c r="BR39" i="11"/>
  <c r="BY39" i="11" s="1"/>
  <c r="CF39" i="11" s="1"/>
  <c r="BL39" i="11"/>
  <c r="BS39" i="11" s="1"/>
  <c r="BZ39" i="11" s="1"/>
  <c r="CG39" i="11" s="1"/>
  <c r="BK39" i="11"/>
  <c r="BJ39" i="11"/>
  <c r="BQ39" i="11" s="1"/>
  <c r="BX39" i="11" s="1"/>
  <c r="CE39" i="11" s="1"/>
  <c r="BI39" i="11"/>
  <c r="BP39" i="11" s="1"/>
  <c r="BH39" i="11"/>
  <c r="BO39" i="11" s="1"/>
  <c r="BV39" i="11" s="1"/>
  <c r="CC39" i="11" s="1"/>
  <c r="CG38" i="11"/>
  <c r="CF38" i="11"/>
  <c r="CE38" i="11"/>
  <c r="CD38" i="11"/>
  <c r="CC38" i="11"/>
  <c r="BZ38" i="11"/>
  <c r="BY38" i="11"/>
  <c r="BX38" i="11"/>
  <c r="BW38" i="11"/>
  <c r="BV38" i="11"/>
  <c r="BS38" i="11"/>
  <c r="BR38" i="11"/>
  <c r="BQ38" i="11"/>
  <c r="BP38" i="11"/>
  <c r="BO38" i="11"/>
  <c r="BL38" i="11"/>
  <c r="BK38" i="11"/>
  <c r="BJ38" i="11"/>
  <c r="BI38" i="11"/>
  <c r="BH38" i="11"/>
  <c r="BB38" i="11"/>
  <c r="BC38" i="11"/>
  <c r="BD38" i="11"/>
  <c r="BE38" i="11"/>
  <c r="BB40" i="11"/>
  <c r="BC40" i="11"/>
  <c r="BD40" i="11"/>
  <c r="BE40" i="11"/>
  <c r="BA40" i="11"/>
  <c r="BA38" i="11"/>
  <c r="AZ40" i="11"/>
  <c r="C175" i="11"/>
  <c r="C148" i="11"/>
  <c r="C121" i="11"/>
  <c r="C94" i="11"/>
  <c r="C67" i="11"/>
  <c r="AC67" i="11"/>
  <c r="AB67" i="11"/>
  <c r="AA67" i="11"/>
  <c r="Z67" i="11"/>
  <c r="Y67" i="11"/>
  <c r="V67" i="11"/>
  <c r="U67" i="11"/>
  <c r="T67" i="11"/>
  <c r="S67" i="11"/>
  <c r="R67" i="11"/>
  <c r="O67" i="11"/>
  <c r="N67" i="11"/>
  <c r="M67" i="11"/>
  <c r="L67" i="11"/>
  <c r="K67" i="11"/>
  <c r="H67" i="11"/>
  <c r="G67" i="11"/>
  <c r="F67" i="11"/>
  <c r="E67" i="11"/>
  <c r="D67" i="11"/>
  <c r="AC65" i="11"/>
  <c r="AB65" i="11"/>
  <c r="AA65" i="11"/>
  <c r="Z65" i="11"/>
  <c r="Y65" i="11"/>
  <c r="V65" i="11"/>
  <c r="U65" i="11"/>
  <c r="T65" i="11"/>
  <c r="S65" i="11"/>
  <c r="R65" i="11"/>
  <c r="O65" i="11"/>
  <c r="N65" i="11"/>
  <c r="M65" i="11"/>
  <c r="L65" i="11"/>
  <c r="K65" i="11"/>
  <c r="H65" i="11"/>
  <c r="G65" i="11"/>
  <c r="F65" i="11"/>
  <c r="E65" i="11"/>
  <c r="D65" i="11"/>
  <c r="AJ40" i="11"/>
  <c r="AI40" i="11"/>
  <c r="AH40" i="11"/>
  <c r="AG40" i="11"/>
  <c r="AF40" i="11"/>
  <c r="AC40" i="11"/>
  <c r="AB40" i="11"/>
  <c r="AA40" i="11"/>
  <c r="Z40" i="11"/>
  <c r="Y40" i="11"/>
  <c r="V40" i="11"/>
  <c r="U40" i="11"/>
  <c r="T40" i="11"/>
  <c r="S40" i="11"/>
  <c r="R40" i="11"/>
  <c r="O40" i="11"/>
  <c r="N40" i="11"/>
  <c r="M40" i="11"/>
  <c r="L40" i="11"/>
  <c r="K40" i="11"/>
  <c r="AJ38" i="11"/>
  <c r="AI38" i="11"/>
  <c r="AH38" i="11"/>
  <c r="AG38" i="11"/>
  <c r="AF38" i="11"/>
  <c r="AC38" i="11"/>
  <c r="AB38" i="11"/>
  <c r="AA38" i="11"/>
  <c r="Z38" i="11"/>
  <c r="Y38" i="11"/>
  <c r="V38" i="11"/>
  <c r="U38" i="11"/>
  <c r="T38" i="11"/>
  <c r="S38" i="11"/>
  <c r="R38" i="11"/>
  <c r="O38" i="11"/>
  <c r="N38" i="11"/>
  <c r="M38" i="11"/>
  <c r="L38" i="11"/>
  <c r="K38" i="11"/>
  <c r="E38" i="11"/>
  <c r="F38" i="11"/>
  <c r="G38" i="11"/>
  <c r="H38" i="11"/>
  <c r="E40" i="11"/>
  <c r="F40" i="11"/>
  <c r="G40" i="11"/>
  <c r="H40" i="11"/>
  <c r="D40" i="11"/>
  <c r="D38" i="11"/>
  <c r="BA17" i="11"/>
  <c r="BA16" i="11"/>
  <c r="D17" i="11"/>
  <c r="D16" i="11"/>
  <c r="D20" i="11"/>
  <c r="C40" i="11"/>
  <c r="C173" i="4"/>
  <c r="C171" i="4"/>
  <c r="C146" i="4"/>
  <c r="C144" i="4"/>
  <c r="C119" i="4"/>
  <c r="C117" i="4"/>
  <c r="C92" i="4"/>
  <c r="C90" i="4"/>
  <c r="C65" i="4"/>
  <c r="C63" i="4"/>
  <c r="AC65" i="4"/>
  <c r="AB65" i="4"/>
  <c r="AA65" i="4"/>
  <c r="Z65" i="4"/>
  <c r="Y65" i="4"/>
  <c r="V65" i="4"/>
  <c r="U65" i="4"/>
  <c r="T65" i="4"/>
  <c r="S65" i="4"/>
  <c r="R65" i="4"/>
  <c r="O65" i="4"/>
  <c r="N65" i="4"/>
  <c r="M65" i="4"/>
  <c r="L65" i="4"/>
  <c r="K65" i="4"/>
  <c r="H65" i="4"/>
  <c r="G65" i="4"/>
  <c r="F65" i="4"/>
  <c r="E65" i="4"/>
  <c r="D65" i="4"/>
  <c r="AC63" i="4"/>
  <c r="AB63" i="4"/>
  <c r="AA63" i="4"/>
  <c r="Z63" i="4"/>
  <c r="Y63" i="4"/>
  <c r="V63" i="4"/>
  <c r="U63" i="4"/>
  <c r="T63" i="4"/>
  <c r="S63" i="4"/>
  <c r="R63" i="4"/>
  <c r="O63" i="4"/>
  <c r="N63" i="4"/>
  <c r="M63" i="4"/>
  <c r="L63" i="4"/>
  <c r="K63" i="4"/>
  <c r="H63" i="4"/>
  <c r="G63" i="4"/>
  <c r="F63" i="4"/>
  <c r="E63" i="4"/>
  <c r="D63" i="4"/>
  <c r="AJ38" i="4"/>
  <c r="AI38" i="4"/>
  <c r="AH38" i="4"/>
  <c r="AG38" i="4"/>
  <c r="AF38" i="4"/>
  <c r="AC38" i="4"/>
  <c r="AB38" i="4"/>
  <c r="AA38" i="4"/>
  <c r="Z38" i="4"/>
  <c r="Y38" i="4"/>
  <c r="AJ36" i="4"/>
  <c r="AI36" i="4"/>
  <c r="AH36" i="4"/>
  <c r="AG36" i="4"/>
  <c r="AF36" i="4"/>
  <c r="AC36" i="4"/>
  <c r="AB36" i="4"/>
  <c r="AA36" i="4"/>
  <c r="Z36" i="4"/>
  <c r="Y36" i="4"/>
  <c r="S36" i="4"/>
  <c r="T36" i="4"/>
  <c r="U36" i="4"/>
  <c r="V36" i="4"/>
  <c r="S38" i="4"/>
  <c r="T38" i="4"/>
  <c r="U38" i="4"/>
  <c r="V38" i="4"/>
  <c r="L36" i="4"/>
  <c r="M36" i="4"/>
  <c r="N36" i="4"/>
  <c r="O36" i="4"/>
  <c r="L38" i="4"/>
  <c r="M38" i="4"/>
  <c r="N38" i="4"/>
  <c r="O38" i="4"/>
  <c r="R38" i="4"/>
  <c r="R36" i="4"/>
  <c r="K38" i="4"/>
  <c r="K36" i="4"/>
  <c r="E36" i="4"/>
  <c r="F36" i="4"/>
  <c r="G36" i="4"/>
  <c r="H36" i="4"/>
  <c r="E38" i="4"/>
  <c r="F38" i="4"/>
  <c r="G38" i="4"/>
  <c r="H38" i="4"/>
  <c r="D38" i="4"/>
  <c r="D36" i="4"/>
  <c r="BB36" i="4"/>
  <c r="BC36" i="4"/>
  <c r="BD36" i="4"/>
  <c r="BE36" i="4"/>
  <c r="BB38" i="4"/>
  <c r="BC38" i="4"/>
  <c r="BD38" i="4"/>
  <c r="BE38" i="4"/>
  <c r="CG38" i="4" s="1"/>
  <c r="BA38" i="4"/>
  <c r="BA36" i="4"/>
  <c r="BO63" i="4"/>
  <c r="BA17" i="4"/>
  <c r="BA16" i="4"/>
  <c r="D17" i="4"/>
  <c r="D16" i="4"/>
  <c r="C38" i="4"/>
  <c r="C36" i="4"/>
  <c r="AZ172" i="4"/>
  <c r="AZ145" i="4"/>
  <c r="AZ118" i="4"/>
  <c r="AZ91" i="4"/>
  <c r="AZ64" i="4"/>
  <c r="BQ38" i="4"/>
  <c r="BI38" i="4"/>
  <c r="BC65" i="4"/>
  <c r="BK38" i="4"/>
  <c r="BW63" i="4"/>
  <c r="BC63" i="4"/>
  <c r="BK36" i="4"/>
  <c r="AZ174" i="12"/>
  <c r="AZ147" i="12"/>
  <c r="AZ120" i="12"/>
  <c r="AZ93" i="12"/>
  <c r="AZ66" i="12"/>
  <c r="AZ39" i="12"/>
  <c r="AZ9" i="12"/>
  <c r="AZ174" i="11"/>
  <c r="AZ147" i="11"/>
  <c r="AZ120" i="11"/>
  <c r="AZ93" i="11"/>
  <c r="AZ66" i="11"/>
  <c r="AZ39" i="11"/>
  <c r="AZ9" i="11"/>
  <c r="AZ9" i="4"/>
  <c r="F14" i="10"/>
  <c r="G14" i="10"/>
  <c r="H14" i="10"/>
  <c r="I14" i="10"/>
  <c r="F20" i="10"/>
  <c r="G20" i="10"/>
  <c r="H20" i="10"/>
  <c r="I20" i="10"/>
  <c r="F23" i="10"/>
  <c r="G23" i="10"/>
  <c r="H23" i="10"/>
  <c r="I23" i="10"/>
  <c r="F26" i="10"/>
  <c r="G26" i="10"/>
  <c r="H26" i="10"/>
  <c r="I26" i="10"/>
  <c r="BS66" i="11" l="1"/>
  <c r="BZ66" i="11"/>
  <c r="BR66" i="11"/>
  <c r="BX66" i="11"/>
  <c r="BQ66" i="11"/>
  <c r="BW39" i="11"/>
  <c r="BP66" i="11"/>
  <c r="BI66" i="11"/>
  <c r="BH66" i="11"/>
  <c r="BO66" i="11"/>
  <c r="BV66" i="11"/>
  <c r="CD40" i="12"/>
  <c r="BK38" i="12"/>
  <c r="BQ38" i="12"/>
  <c r="BW38" i="12"/>
  <c r="CC38" i="12"/>
  <c r="CG38" i="12"/>
  <c r="BI40" i="12"/>
  <c r="BO40" i="12"/>
  <c r="BS40" i="12"/>
  <c r="BY40" i="12"/>
  <c r="CE40" i="12"/>
  <c r="BR38" i="12"/>
  <c r="CD38" i="12"/>
  <c r="BP40" i="12"/>
  <c r="CF40" i="12"/>
  <c r="AH40" i="12"/>
  <c r="M40" i="12"/>
  <c r="S40" i="12"/>
  <c r="Y40" i="12"/>
  <c r="AC40" i="12"/>
  <c r="AI40" i="12"/>
  <c r="AG40" i="12"/>
  <c r="L40" i="12"/>
  <c r="AG38" i="12"/>
  <c r="L38" i="12"/>
  <c r="R38" i="12"/>
  <c r="V38" i="12"/>
  <c r="AB38" i="12"/>
  <c r="S38" i="12"/>
  <c r="AI38" i="12"/>
  <c r="BR36" i="4"/>
  <c r="BL65" i="4"/>
  <c r="BW36" i="4"/>
  <c r="CF36" i="4"/>
  <c r="BR65" i="4"/>
  <c r="BI36" i="4"/>
  <c r="CC36" i="4"/>
  <c r="CE36" i="4"/>
  <c r="BO36" i="4"/>
  <c r="BQ36" i="4"/>
  <c r="CF38" i="4"/>
  <c r="BB63" i="4"/>
  <c r="BK65" i="4"/>
  <c r="BH36" i="4"/>
  <c r="BR38" i="4"/>
  <c r="BV36" i="4"/>
  <c r="CE38" i="4"/>
  <c r="BS65" i="4"/>
  <c r="BZ65" i="4"/>
  <c r="BY65" i="4"/>
  <c r="BV65" i="4"/>
  <c r="BV38" i="4"/>
  <c r="BH38" i="4"/>
  <c r="BO38" i="4"/>
  <c r="CC38" i="4"/>
  <c r="BO65" i="4"/>
  <c r="BH65" i="4"/>
  <c r="BA65" i="4"/>
  <c r="CG36" i="4"/>
  <c r="BS36" i="4"/>
  <c r="BE63" i="4"/>
  <c r="BZ36" i="4"/>
  <c r="BL36" i="4"/>
  <c r="BZ63" i="4"/>
  <c r="BL63" i="4"/>
  <c r="BS63" i="4"/>
  <c r="BW65" i="4"/>
  <c r="BI65" i="4"/>
  <c r="BP65" i="4"/>
  <c r="CD38" i="4"/>
  <c r="BP38" i="4"/>
  <c r="BB65" i="4"/>
  <c r="BW38" i="4"/>
  <c r="BL38" i="4"/>
  <c r="BZ38" i="4"/>
  <c r="BE65" i="4"/>
  <c r="BK63" i="4"/>
  <c r="BY63" i="4"/>
  <c r="BP36" i="4"/>
  <c r="BY38" i="4"/>
  <c r="BY36" i="4"/>
  <c r="CD36" i="4"/>
  <c r="BD65" i="4"/>
  <c r="BD63" i="4"/>
  <c r="BH63" i="4"/>
  <c r="BV63" i="4"/>
  <c r="BQ65" i="4"/>
  <c r="BQ63" i="4"/>
  <c r="BJ65" i="4"/>
  <c r="BJ63" i="4"/>
  <c r="BX65" i="4"/>
  <c r="BX63" i="4"/>
  <c r="BR63" i="4"/>
  <c r="BJ38" i="4"/>
  <c r="BJ36" i="4"/>
  <c r="BS38" i="4"/>
  <c r="BX38" i="4"/>
  <c r="BX36" i="4"/>
  <c r="BA63" i="4"/>
  <c r="BP63" i="4"/>
  <c r="BI63" i="4"/>
  <c r="BK53" i="12"/>
  <c r="BR53" i="12" s="1"/>
  <c r="BY53" i="12" s="1"/>
  <c r="BE53" i="12"/>
  <c r="BL53" i="12" s="1"/>
  <c r="BS53" i="12" s="1"/>
  <c r="BZ53" i="12" s="1"/>
  <c r="BD53" i="12"/>
  <c r="BC53" i="12"/>
  <c r="BJ53" i="12" s="1"/>
  <c r="BQ53" i="12" s="1"/>
  <c r="BX53" i="12" s="1"/>
  <c r="BB53" i="12"/>
  <c r="BI53" i="12" s="1"/>
  <c r="BP53" i="12" s="1"/>
  <c r="BW53" i="12" s="1"/>
  <c r="BA53" i="12"/>
  <c r="BH53" i="12" s="1"/>
  <c r="BO53" i="12" s="1"/>
  <c r="BV53" i="12" s="1"/>
  <c r="BE107" i="12"/>
  <c r="BL107" i="12" s="1"/>
  <c r="BS107" i="12" s="1"/>
  <c r="BZ107" i="12" s="1"/>
  <c r="BD107" i="12"/>
  <c r="BK107" i="12" s="1"/>
  <c r="BR107" i="12" s="1"/>
  <c r="BY107" i="12" s="1"/>
  <c r="BC107" i="12"/>
  <c r="BJ107" i="12" s="1"/>
  <c r="BQ107" i="12" s="1"/>
  <c r="BX107" i="12" s="1"/>
  <c r="BB107" i="12"/>
  <c r="BI107" i="12" s="1"/>
  <c r="BP107" i="12" s="1"/>
  <c r="BW107" i="12" s="1"/>
  <c r="BA107" i="12"/>
  <c r="BH107" i="12" s="1"/>
  <c r="BO107" i="12" s="1"/>
  <c r="BV107" i="12" s="1"/>
  <c r="BE161" i="12"/>
  <c r="BL161" i="12" s="1"/>
  <c r="BS161" i="12" s="1"/>
  <c r="BZ161" i="12" s="1"/>
  <c r="BD161" i="12"/>
  <c r="BK161" i="12" s="1"/>
  <c r="BR161" i="12" s="1"/>
  <c r="BY161" i="12" s="1"/>
  <c r="BC161" i="12"/>
  <c r="BJ161" i="12" s="1"/>
  <c r="BQ161" i="12" s="1"/>
  <c r="BX161" i="12" s="1"/>
  <c r="BB161" i="12"/>
  <c r="BI161" i="12" s="1"/>
  <c r="BP161" i="12" s="1"/>
  <c r="BW161" i="12" s="1"/>
  <c r="BA161" i="12"/>
  <c r="BH161" i="12" s="1"/>
  <c r="BO161" i="12" s="1"/>
  <c r="BV161" i="12" s="1"/>
  <c r="BL134" i="12"/>
  <c r="BS134" i="12" s="1"/>
  <c r="BZ134" i="12" s="1"/>
  <c r="CG134" i="12" s="1"/>
  <c r="BE134" i="12"/>
  <c r="BD134" i="12"/>
  <c r="BK134" i="12" s="1"/>
  <c r="BR134" i="12" s="1"/>
  <c r="BY134" i="12" s="1"/>
  <c r="CF134" i="12" s="1"/>
  <c r="BC134" i="12"/>
  <c r="BJ134" i="12" s="1"/>
  <c r="BQ134" i="12" s="1"/>
  <c r="BX134" i="12" s="1"/>
  <c r="CE134" i="12" s="1"/>
  <c r="BB134" i="12"/>
  <c r="BI134" i="12" s="1"/>
  <c r="BP134" i="12" s="1"/>
  <c r="BW134" i="12" s="1"/>
  <c r="CD134" i="12" s="1"/>
  <c r="BA134" i="12"/>
  <c r="BH134" i="12" s="1"/>
  <c r="BO134" i="12" s="1"/>
  <c r="BV134" i="12" s="1"/>
  <c r="CC134" i="12" s="1"/>
  <c r="BE80" i="12"/>
  <c r="BL80" i="12" s="1"/>
  <c r="BS80" i="12" s="1"/>
  <c r="BZ80" i="12" s="1"/>
  <c r="CG80" i="12" s="1"/>
  <c r="BD80" i="12"/>
  <c r="BK80" i="12" s="1"/>
  <c r="BR80" i="12" s="1"/>
  <c r="BY80" i="12" s="1"/>
  <c r="CF80" i="12" s="1"/>
  <c r="BC80" i="12"/>
  <c r="BJ80" i="12" s="1"/>
  <c r="BQ80" i="12" s="1"/>
  <c r="BX80" i="12" s="1"/>
  <c r="CE80" i="12" s="1"/>
  <c r="BB80" i="12"/>
  <c r="BI80" i="12" s="1"/>
  <c r="BP80" i="12" s="1"/>
  <c r="BW80" i="12" s="1"/>
  <c r="CD80" i="12" s="1"/>
  <c r="BA80" i="12"/>
  <c r="BH80" i="12" s="1"/>
  <c r="BO80" i="12" s="1"/>
  <c r="BV80" i="12" s="1"/>
  <c r="CC80" i="12" s="1"/>
  <c r="BE26" i="12"/>
  <c r="BL26" i="12" s="1"/>
  <c r="BS26" i="12" s="1"/>
  <c r="BZ26" i="12" s="1"/>
  <c r="CG26" i="12" s="1"/>
  <c r="BD26" i="12"/>
  <c r="BK26" i="12" s="1"/>
  <c r="BR26" i="12" s="1"/>
  <c r="BY26" i="12" s="1"/>
  <c r="CF26" i="12" s="1"/>
  <c r="BC26" i="12"/>
  <c r="BJ26" i="12" s="1"/>
  <c r="BQ26" i="12" s="1"/>
  <c r="BX26" i="12" s="1"/>
  <c r="CE26" i="12" s="1"/>
  <c r="BB26" i="12"/>
  <c r="BI26" i="12" s="1"/>
  <c r="BP26" i="12" s="1"/>
  <c r="BW26" i="12" s="1"/>
  <c r="CD26" i="12" s="1"/>
  <c r="BA26" i="12"/>
  <c r="BH26" i="12" s="1"/>
  <c r="BO26" i="12" s="1"/>
  <c r="BV26" i="12" s="1"/>
  <c r="CC26" i="12" s="1"/>
  <c r="H161" i="12"/>
  <c r="O161" i="12" s="1"/>
  <c r="V161" i="12" s="1"/>
  <c r="AC161" i="12" s="1"/>
  <c r="G161" i="12"/>
  <c r="N161" i="12" s="1"/>
  <c r="U161" i="12" s="1"/>
  <c r="AB161" i="12" s="1"/>
  <c r="F161" i="12"/>
  <c r="M161" i="12" s="1"/>
  <c r="T161" i="12" s="1"/>
  <c r="AA161" i="12" s="1"/>
  <c r="E161" i="12"/>
  <c r="L161" i="12" s="1"/>
  <c r="S161" i="12" s="1"/>
  <c r="Z161" i="12" s="1"/>
  <c r="D161" i="12"/>
  <c r="K161" i="12" s="1"/>
  <c r="R161" i="12" s="1"/>
  <c r="Y161" i="12" s="1"/>
  <c r="H107" i="12"/>
  <c r="O107" i="12" s="1"/>
  <c r="V107" i="12" s="1"/>
  <c r="AC107" i="12" s="1"/>
  <c r="G107" i="12"/>
  <c r="N107" i="12" s="1"/>
  <c r="U107" i="12" s="1"/>
  <c r="AB107" i="12" s="1"/>
  <c r="F107" i="12"/>
  <c r="M107" i="12" s="1"/>
  <c r="T107" i="12" s="1"/>
  <c r="AA107" i="12" s="1"/>
  <c r="E107" i="12"/>
  <c r="L107" i="12" s="1"/>
  <c r="S107" i="12" s="1"/>
  <c r="Z107" i="12" s="1"/>
  <c r="D107" i="12"/>
  <c r="K107" i="12" s="1"/>
  <c r="R107" i="12" s="1"/>
  <c r="Y107" i="12" s="1"/>
  <c r="N53" i="12"/>
  <c r="U53" i="12" s="1"/>
  <c r="AB53" i="12" s="1"/>
  <c r="H53" i="12"/>
  <c r="O53" i="12" s="1"/>
  <c r="V53" i="12" s="1"/>
  <c r="AC53" i="12" s="1"/>
  <c r="G53" i="12"/>
  <c r="F53" i="12"/>
  <c r="M53" i="12" s="1"/>
  <c r="T53" i="12" s="1"/>
  <c r="AA53" i="12" s="1"/>
  <c r="E53" i="12"/>
  <c r="L53" i="12" s="1"/>
  <c r="S53" i="12" s="1"/>
  <c r="Z53" i="12" s="1"/>
  <c r="D53" i="12"/>
  <c r="K53" i="12" s="1"/>
  <c r="R53" i="12" s="1"/>
  <c r="Y53" i="12" s="1"/>
  <c r="H134" i="12"/>
  <c r="O134" i="12" s="1"/>
  <c r="V134" i="12" s="1"/>
  <c r="AC134" i="12" s="1"/>
  <c r="AJ134" i="12" s="1"/>
  <c r="G134" i="12"/>
  <c r="N134" i="12" s="1"/>
  <c r="U134" i="12" s="1"/>
  <c r="AB134" i="12" s="1"/>
  <c r="AI134" i="12" s="1"/>
  <c r="F134" i="12"/>
  <c r="M134" i="12" s="1"/>
  <c r="T134" i="12" s="1"/>
  <c r="AA134" i="12" s="1"/>
  <c r="AH134" i="12" s="1"/>
  <c r="E134" i="12"/>
  <c r="L134" i="12" s="1"/>
  <c r="S134" i="12" s="1"/>
  <c r="Z134" i="12" s="1"/>
  <c r="AG134" i="12" s="1"/>
  <c r="D134" i="12"/>
  <c r="K134" i="12" s="1"/>
  <c r="R134" i="12" s="1"/>
  <c r="Y134" i="12" s="1"/>
  <c r="AF134" i="12" s="1"/>
  <c r="H80" i="12"/>
  <c r="O80" i="12" s="1"/>
  <c r="V80" i="12" s="1"/>
  <c r="AC80" i="12" s="1"/>
  <c r="AJ80" i="12" s="1"/>
  <c r="G80" i="12"/>
  <c r="N80" i="12" s="1"/>
  <c r="U80" i="12" s="1"/>
  <c r="AB80" i="12" s="1"/>
  <c r="AI80" i="12" s="1"/>
  <c r="F80" i="12"/>
  <c r="M80" i="12" s="1"/>
  <c r="T80" i="12" s="1"/>
  <c r="AA80" i="12" s="1"/>
  <c r="AH80" i="12" s="1"/>
  <c r="E80" i="12"/>
  <c r="L80" i="12" s="1"/>
  <c r="S80" i="12" s="1"/>
  <c r="Z80" i="12" s="1"/>
  <c r="AG80" i="12" s="1"/>
  <c r="D80" i="12"/>
  <c r="K80" i="12" s="1"/>
  <c r="R80" i="12" s="1"/>
  <c r="Y80" i="12" s="1"/>
  <c r="AF80" i="12" s="1"/>
  <c r="H26" i="12"/>
  <c r="O26" i="12" s="1"/>
  <c r="V26" i="12" s="1"/>
  <c r="AC26" i="12" s="1"/>
  <c r="AJ26" i="12" s="1"/>
  <c r="G26" i="12"/>
  <c r="F26" i="12"/>
  <c r="E26" i="12"/>
  <c r="L26" i="12" s="1"/>
  <c r="S26" i="12" s="1"/>
  <c r="Z26" i="12" s="1"/>
  <c r="AG26" i="12" s="1"/>
  <c r="D26" i="12"/>
  <c r="H23" i="4"/>
  <c r="H132" i="4" s="1"/>
  <c r="H159" i="4" s="1"/>
  <c r="G23" i="4"/>
  <c r="G78" i="4" s="1"/>
  <c r="G105" i="4" s="1"/>
  <c r="F23" i="4"/>
  <c r="F78" i="4" s="1"/>
  <c r="F105" i="4" s="1"/>
  <c r="E23" i="4"/>
  <c r="E78" i="4" s="1"/>
  <c r="D23" i="4"/>
  <c r="K23" i="4" s="1"/>
  <c r="M26" i="12"/>
  <c r="T26" i="12" s="1"/>
  <c r="AA26" i="12" s="1"/>
  <c r="AH26" i="12" s="1"/>
  <c r="K26" i="12"/>
  <c r="R26" i="12" s="1"/>
  <c r="Y26" i="12" s="1"/>
  <c r="AF26" i="12" s="1"/>
  <c r="N26" i="12"/>
  <c r="U26" i="12" s="1"/>
  <c r="AB26" i="12" s="1"/>
  <c r="AI26" i="12" s="1"/>
  <c r="BZ159" i="4"/>
  <c r="BY159" i="4"/>
  <c r="BX159" i="4"/>
  <c r="BW159" i="4"/>
  <c r="BV159" i="4"/>
  <c r="BS159" i="4"/>
  <c r="BR159" i="4"/>
  <c r="BQ159" i="4"/>
  <c r="BP159" i="4"/>
  <c r="BO159" i="4"/>
  <c r="BL159" i="4"/>
  <c r="BK159" i="4"/>
  <c r="BJ159" i="4"/>
  <c r="BI159" i="4"/>
  <c r="BH159" i="4"/>
  <c r="BE159" i="4"/>
  <c r="BD159" i="4"/>
  <c r="BC159" i="4"/>
  <c r="BB159" i="4"/>
  <c r="BA159" i="4"/>
  <c r="CG132" i="4"/>
  <c r="CF132" i="4"/>
  <c r="CE132" i="4"/>
  <c r="CD132" i="4"/>
  <c r="CC132" i="4"/>
  <c r="BZ132" i="4"/>
  <c r="BY132" i="4"/>
  <c r="BX132" i="4"/>
  <c r="BW132" i="4"/>
  <c r="BV132" i="4"/>
  <c r="BS132" i="4"/>
  <c r="BR132" i="4"/>
  <c r="BQ132" i="4"/>
  <c r="BP132" i="4"/>
  <c r="BO132" i="4"/>
  <c r="BL132" i="4"/>
  <c r="BK132" i="4"/>
  <c r="BJ132" i="4"/>
  <c r="BI132" i="4"/>
  <c r="BH132" i="4"/>
  <c r="BE132" i="4"/>
  <c r="BD132" i="4"/>
  <c r="BC132" i="4"/>
  <c r="BB132" i="4"/>
  <c r="BA132" i="4"/>
  <c r="BZ105" i="4"/>
  <c r="BY105" i="4"/>
  <c r="BX105" i="4"/>
  <c r="BW105" i="4"/>
  <c r="BV105" i="4"/>
  <c r="BS105" i="4"/>
  <c r="BR105" i="4"/>
  <c r="BQ105" i="4"/>
  <c r="BP105" i="4"/>
  <c r="BO105" i="4"/>
  <c r="BL105" i="4"/>
  <c r="BK105" i="4"/>
  <c r="BJ105" i="4"/>
  <c r="BI105" i="4"/>
  <c r="BH105" i="4"/>
  <c r="BE105" i="4"/>
  <c r="BD105" i="4"/>
  <c r="BC105" i="4"/>
  <c r="BB105" i="4"/>
  <c r="BA105" i="4"/>
  <c r="CG78" i="4"/>
  <c r="CF78" i="4"/>
  <c r="CE78" i="4"/>
  <c r="CD78" i="4"/>
  <c r="CC78" i="4"/>
  <c r="BZ78" i="4"/>
  <c r="BY78" i="4"/>
  <c r="BX78" i="4"/>
  <c r="BW78" i="4"/>
  <c r="BV78" i="4"/>
  <c r="BS78" i="4"/>
  <c r="BR78" i="4"/>
  <c r="BQ78" i="4"/>
  <c r="BP78" i="4"/>
  <c r="BO78" i="4"/>
  <c r="BL78" i="4"/>
  <c r="BK78" i="4"/>
  <c r="BJ78" i="4"/>
  <c r="BI78" i="4"/>
  <c r="BH78" i="4"/>
  <c r="BE78" i="4"/>
  <c r="BD78" i="4"/>
  <c r="BC78" i="4"/>
  <c r="BB78" i="4"/>
  <c r="BA78" i="4"/>
  <c r="BZ51" i="4"/>
  <c r="BY51" i="4"/>
  <c r="BX51" i="4"/>
  <c r="BW51" i="4"/>
  <c r="BV51" i="4"/>
  <c r="BS51" i="4"/>
  <c r="BR51" i="4"/>
  <c r="BQ51" i="4"/>
  <c r="BP51" i="4"/>
  <c r="BO51" i="4"/>
  <c r="BL51" i="4"/>
  <c r="BK51" i="4"/>
  <c r="BJ51" i="4"/>
  <c r="BI51" i="4"/>
  <c r="BH51" i="4"/>
  <c r="BE51" i="4"/>
  <c r="BD51" i="4"/>
  <c r="BC51" i="4"/>
  <c r="BB51" i="4"/>
  <c r="BA51" i="4"/>
  <c r="CG23" i="4"/>
  <c r="CF23" i="4"/>
  <c r="CE23" i="4"/>
  <c r="CD23" i="4"/>
  <c r="CC23" i="4"/>
  <c r="BZ23" i="4"/>
  <c r="BY23" i="4"/>
  <c r="BX23" i="4"/>
  <c r="BW23" i="4"/>
  <c r="BV23" i="4"/>
  <c r="BS23" i="4"/>
  <c r="BR23" i="4"/>
  <c r="BQ23" i="4"/>
  <c r="BP23" i="4"/>
  <c r="BO23" i="4"/>
  <c r="BL23" i="4"/>
  <c r="BK23" i="4"/>
  <c r="BJ23" i="4"/>
  <c r="BI23" i="4"/>
  <c r="BH23" i="4"/>
  <c r="BB23" i="4"/>
  <c r="BC23" i="4"/>
  <c r="BD23" i="4"/>
  <c r="BE23" i="4"/>
  <c r="BA23" i="4"/>
  <c r="D21" i="4"/>
  <c r="BE21" i="4"/>
  <c r="BD21" i="4"/>
  <c r="BC21" i="4"/>
  <c r="BB21" i="4"/>
  <c r="BI21" i="4" s="1"/>
  <c r="BA21" i="4"/>
  <c r="BH21" i="4" s="1"/>
  <c r="F132" i="4"/>
  <c r="F159" i="4" s="1"/>
  <c r="F51" i="4"/>
  <c r="D51" i="4"/>
  <c r="H21" i="4"/>
  <c r="G21" i="4"/>
  <c r="F21" i="4"/>
  <c r="E21" i="4"/>
  <c r="M23" i="4"/>
  <c r="T23" i="4" s="1"/>
  <c r="AA23" i="4" s="1"/>
  <c r="AH23" i="4" s="1"/>
  <c r="AH78" i="4" s="1"/>
  <c r="CD39" i="11" l="1"/>
  <c r="BW66" i="11"/>
  <c r="O23" i="4"/>
  <c r="V23" i="4" s="1"/>
  <c r="AC23" i="4" s="1"/>
  <c r="AJ23" i="4" s="1"/>
  <c r="AJ78" i="4" s="1"/>
  <c r="D78" i="4"/>
  <c r="D105" i="4" s="1"/>
  <c r="D132" i="4"/>
  <c r="D159" i="4" s="1"/>
  <c r="E51" i="4"/>
  <c r="L23" i="4"/>
  <c r="S23" i="4" s="1"/>
  <c r="Z23" i="4" s="1"/>
  <c r="AG23" i="4" s="1"/>
  <c r="AG132" i="4" s="1"/>
  <c r="E132" i="4"/>
  <c r="E159" i="4" s="1"/>
  <c r="N23" i="4"/>
  <c r="U23" i="4" s="1"/>
  <c r="G132" i="4"/>
  <c r="G159" i="4" s="1"/>
  <c r="T78" i="4"/>
  <c r="M132" i="4"/>
  <c r="M78" i="4"/>
  <c r="AA78" i="4"/>
  <c r="T132" i="4"/>
  <c r="AA132" i="4"/>
  <c r="AH132" i="4"/>
  <c r="E105" i="4"/>
  <c r="S51" i="4"/>
  <c r="L51" i="4"/>
  <c r="Z51" i="4"/>
  <c r="H51" i="4"/>
  <c r="V78" i="4"/>
  <c r="G51" i="4"/>
  <c r="M51" i="4"/>
  <c r="T51" i="4"/>
  <c r="AA51" i="4"/>
  <c r="H78" i="4"/>
  <c r="L78" i="4"/>
  <c r="S78" i="4"/>
  <c r="Z78" i="4"/>
  <c r="AG78" i="4"/>
  <c r="O132" i="4"/>
  <c r="V132" i="4"/>
  <c r="AC132" i="4"/>
  <c r="AJ132" i="4"/>
  <c r="O51" i="4"/>
  <c r="V51" i="4"/>
  <c r="AC51" i="4"/>
  <c r="O78" i="4"/>
  <c r="AC78" i="4"/>
  <c r="L132" i="4"/>
  <c r="S132" i="4"/>
  <c r="Z132" i="4"/>
  <c r="R23" i="4"/>
  <c r="K132" i="4"/>
  <c r="K78" i="4"/>
  <c r="K51" i="4"/>
  <c r="R46" i="6"/>
  <c r="R48" i="6" s="1"/>
  <c r="S46" i="6"/>
  <c r="S48" i="6" s="1"/>
  <c r="T46" i="6"/>
  <c r="U46" i="6"/>
  <c r="V46" i="6"/>
  <c r="W46" i="6"/>
  <c r="X46" i="6"/>
  <c r="Y46" i="6"/>
  <c r="Z46" i="6"/>
  <c r="Z48" i="6" s="1"/>
  <c r="Q46" i="6"/>
  <c r="Q48" i="6" s="1"/>
  <c r="AB48" i="6" s="1"/>
  <c r="Z52" i="6"/>
  <c r="R52" i="6"/>
  <c r="S52" i="6"/>
  <c r="T52" i="6"/>
  <c r="U52" i="6"/>
  <c r="U54" i="6" s="1"/>
  <c r="V52" i="6"/>
  <c r="W52" i="6"/>
  <c r="X52" i="6"/>
  <c r="Y52" i="6"/>
  <c r="Y54" i="6" s="1"/>
  <c r="Q52" i="6"/>
  <c r="AD48" i="6"/>
  <c r="W54" i="6"/>
  <c r="S54" i="6"/>
  <c r="Q53" i="6"/>
  <c r="Z54" i="6"/>
  <c r="X54" i="6"/>
  <c r="V54" i="6"/>
  <c r="AD54" i="6" s="1"/>
  <c r="T54" i="6"/>
  <c r="R54" i="6"/>
  <c r="Q54" i="6"/>
  <c r="T48" i="6"/>
  <c r="Y48" i="6"/>
  <c r="U48" i="6"/>
  <c r="V48" i="6"/>
  <c r="AB54" i="6" s="1"/>
  <c r="W48" i="6"/>
  <c r="X48" i="6"/>
  <c r="Q47" i="6"/>
  <c r="D29" i="1"/>
  <c r="E29" i="1"/>
  <c r="F29" i="1"/>
  <c r="G29" i="1"/>
  <c r="H29" i="1"/>
  <c r="I29" i="1"/>
  <c r="J29" i="1"/>
  <c r="K29" i="1"/>
  <c r="L29" i="1"/>
  <c r="C29" i="1"/>
  <c r="BB25" i="12"/>
  <c r="BB52" i="12" s="1"/>
  <c r="BI52" i="12" s="1"/>
  <c r="BP52" i="12" s="1"/>
  <c r="BW52" i="12" s="1"/>
  <c r="BC25" i="12"/>
  <c r="BC52" i="12" s="1"/>
  <c r="BJ52" i="12" s="1"/>
  <c r="BQ52" i="12" s="1"/>
  <c r="BX52" i="12" s="1"/>
  <c r="BD25" i="12"/>
  <c r="BE25" i="12"/>
  <c r="BE52" i="12" s="1"/>
  <c r="BL52" i="12" s="1"/>
  <c r="BS52" i="12" s="1"/>
  <c r="BZ52" i="12" s="1"/>
  <c r="BA25" i="12"/>
  <c r="BA52" i="12" s="1"/>
  <c r="BH52" i="12" s="1"/>
  <c r="BO52" i="12" s="1"/>
  <c r="BV52" i="12" s="1"/>
  <c r="BZ121" i="12"/>
  <c r="BZ175" i="12" s="1"/>
  <c r="BY121" i="12"/>
  <c r="BY175" i="12" s="1"/>
  <c r="BX121" i="12"/>
  <c r="BX175" i="12" s="1"/>
  <c r="BW121" i="12"/>
  <c r="BW175" i="12" s="1"/>
  <c r="BV121" i="12"/>
  <c r="BV175" i="12" s="1"/>
  <c r="BS121" i="12"/>
  <c r="BS175" i="12" s="1"/>
  <c r="BR121" i="12"/>
  <c r="BR175" i="12" s="1"/>
  <c r="BQ121" i="12"/>
  <c r="BQ175" i="12" s="1"/>
  <c r="BP121" i="12"/>
  <c r="BP175" i="12" s="1"/>
  <c r="BO121" i="12"/>
  <c r="BO175" i="12" s="1"/>
  <c r="BL121" i="12"/>
  <c r="BL175" i="12" s="1"/>
  <c r="BK121" i="12"/>
  <c r="BK175" i="12" s="1"/>
  <c r="BJ121" i="12"/>
  <c r="BJ175" i="12" s="1"/>
  <c r="BI121" i="12"/>
  <c r="BI175" i="12" s="1"/>
  <c r="BH121" i="12"/>
  <c r="BH175" i="12" s="1"/>
  <c r="BE121" i="12"/>
  <c r="BE175" i="12" s="1"/>
  <c r="BD121" i="12"/>
  <c r="BD175" i="12" s="1"/>
  <c r="BC121" i="12"/>
  <c r="BC175" i="12" s="1"/>
  <c r="BB121" i="12"/>
  <c r="BB175" i="12" s="1"/>
  <c r="BA121" i="12"/>
  <c r="BA175" i="12" s="1"/>
  <c r="BZ119" i="12"/>
  <c r="BZ173" i="12" s="1"/>
  <c r="BY119" i="12"/>
  <c r="BY173" i="12" s="1"/>
  <c r="BX119" i="12"/>
  <c r="BX173" i="12" s="1"/>
  <c r="BW119" i="12"/>
  <c r="BW173" i="12" s="1"/>
  <c r="BV119" i="12"/>
  <c r="BV173" i="12" s="1"/>
  <c r="BS119" i="12"/>
  <c r="BS173" i="12" s="1"/>
  <c r="BR119" i="12"/>
  <c r="BR173" i="12" s="1"/>
  <c r="BQ119" i="12"/>
  <c r="BQ173" i="12" s="1"/>
  <c r="BP119" i="12"/>
  <c r="BP173" i="12" s="1"/>
  <c r="BO119" i="12"/>
  <c r="BO173" i="12" s="1"/>
  <c r="BL119" i="12"/>
  <c r="BL173" i="12" s="1"/>
  <c r="BK119" i="12"/>
  <c r="BK173" i="12" s="1"/>
  <c r="BJ119" i="12"/>
  <c r="BJ173" i="12" s="1"/>
  <c r="BI119" i="12"/>
  <c r="BI173" i="12" s="1"/>
  <c r="BH119" i="12"/>
  <c r="BH173" i="12" s="1"/>
  <c r="BE119" i="12"/>
  <c r="BE173" i="12" s="1"/>
  <c r="BD119" i="12"/>
  <c r="BD173" i="12" s="1"/>
  <c r="BC119" i="12"/>
  <c r="BC173" i="12" s="1"/>
  <c r="BB119" i="12"/>
  <c r="BB173" i="12" s="1"/>
  <c r="BA119" i="12"/>
  <c r="BA173" i="12" s="1"/>
  <c r="BZ117" i="12"/>
  <c r="BZ171" i="12" s="1"/>
  <c r="BY117" i="12"/>
  <c r="BY171" i="12" s="1"/>
  <c r="BX117" i="12"/>
  <c r="BX171" i="12" s="1"/>
  <c r="BW117" i="12"/>
  <c r="BW171" i="12" s="1"/>
  <c r="BV117" i="12"/>
  <c r="BV171" i="12" s="1"/>
  <c r="BS117" i="12"/>
  <c r="BS171" i="12" s="1"/>
  <c r="BR117" i="12"/>
  <c r="BR171" i="12" s="1"/>
  <c r="BQ117" i="12"/>
  <c r="BQ171" i="12" s="1"/>
  <c r="BP117" i="12"/>
  <c r="BP171" i="12" s="1"/>
  <c r="BO117" i="12"/>
  <c r="BO171" i="12" s="1"/>
  <c r="BL117" i="12"/>
  <c r="BL171" i="12" s="1"/>
  <c r="BK117" i="12"/>
  <c r="BK171" i="12" s="1"/>
  <c r="BJ117" i="12"/>
  <c r="BJ171" i="12" s="1"/>
  <c r="BI117" i="12"/>
  <c r="BI171" i="12" s="1"/>
  <c r="BH117" i="12"/>
  <c r="BH171" i="12" s="1"/>
  <c r="BE117" i="12"/>
  <c r="BE171" i="12" s="1"/>
  <c r="BD117" i="12"/>
  <c r="BD171" i="12" s="1"/>
  <c r="BC117" i="12"/>
  <c r="BC171" i="12" s="1"/>
  <c r="BB117" i="12"/>
  <c r="BB171" i="12" s="1"/>
  <c r="BA117" i="12"/>
  <c r="BA171" i="12" s="1"/>
  <c r="BZ109" i="12"/>
  <c r="BZ163" i="12" s="1"/>
  <c r="BY109" i="12"/>
  <c r="BY163" i="12" s="1"/>
  <c r="BX109" i="12"/>
  <c r="BX163" i="12" s="1"/>
  <c r="BW109" i="12"/>
  <c r="BW163" i="12" s="1"/>
  <c r="BV109" i="12"/>
  <c r="BV163" i="12" s="1"/>
  <c r="BS109" i="12"/>
  <c r="BS163" i="12" s="1"/>
  <c r="BR109" i="12"/>
  <c r="BR163" i="12" s="1"/>
  <c r="BQ109" i="12"/>
  <c r="BQ163" i="12" s="1"/>
  <c r="BP109" i="12"/>
  <c r="BP163" i="12" s="1"/>
  <c r="BO109" i="12"/>
  <c r="BO163" i="12" s="1"/>
  <c r="BL109" i="12"/>
  <c r="BL163" i="12" s="1"/>
  <c r="BK109" i="12"/>
  <c r="BK163" i="12" s="1"/>
  <c r="BJ109" i="12"/>
  <c r="BJ163" i="12" s="1"/>
  <c r="BI109" i="12"/>
  <c r="BI163" i="12" s="1"/>
  <c r="BH109" i="12"/>
  <c r="BH163" i="12" s="1"/>
  <c r="BE109" i="12"/>
  <c r="BE163" i="12" s="1"/>
  <c r="BD109" i="12"/>
  <c r="BD163" i="12" s="1"/>
  <c r="BC109" i="12"/>
  <c r="BC163" i="12" s="1"/>
  <c r="BB109" i="12"/>
  <c r="BB163" i="12" s="1"/>
  <c r="BA109" i="12"/>
  <c r="BA163" i="12" s="1"/>
  <c r="CG94" i="12"/>
  <c r="CG148" i="12" s="1"/>
  <c r="CF94" i="12"/>
  <c r="CF148" i="12" s="1"/>
  <c r="CE94" i="12"/>
  <c r="CE148" i="12" s="1"/>
  <c r="CD94" i="12"/>
  <c r="CD148" i="12" s="1"/>
  <c r="CC94" i="12"/>
  <c r="CC148" i="12" s="1"/>
  <c r="BZ94" i="12"/>
  <c r="BZ148" i="12" s="1"/>
  <c r="BY94" i="12"/>
  <c r="BY148" i="12" s="1"/>
  <c r="BX94" i="12"/>
  <c r="BX148" i="12" s="1"/>
  <c r="BW94" i="12"/>
  <c r="BW148" i="12" s="1"/>
  <c r="BV94" i="12"/>
  <c r="BV148" i="12" s="1"/>
  <c r="BS94" i="12"/>
  <c r="BS148" i="12" s="1"/>
  <c r="BR94" i="12"/>
  <c r="BR148" i="12" s="1"/>
  <c r="BQ94" i="12"/>
  <c r="BQ148" i="12" s="1"/>
  <c r="BP94" i="12"/>
  <c r="BP148" i="12" s="1"/>
  <c r="BO94" i="12"/>
  <c r="BO148" i="12" s="1"/>
  <c r="BL94" i="12"/>
  <c r="BL148" i="12" s="1"/>
  <c r="BK94" i="12"/>
  <c r="BK148" i="12" s="1"/>
  <c r="BJ94" i="12"/>
  <c r="BJ148" i="12" s="1"/>
  <c r="BI94" i="12"/>
  <c r="BI148" i="12" s="1"/>
  <c r="BH94" i="12"/>
  <c r="BH148" i="12" s="1"/>
  <c r="BE94" i="12"/>
  <c r="BE148" i="12" s="1"/>
  <c r="BD94" i="12"/>
  <c r="BD148" i="12" s="1"/>
  <c r="BC94" i="12"/>
  <c r="BC148" i="12" s="1"/>
  <c r="BB94" i="12"/>
  <c r="BB148" i="12" s="1"/>
  <c r="BA94" i="12"/>
  <c r="BA148" i="12" s="1"/>
  <c r="CG92" i="12"/>
  <c r="CG146" i="12" s="1"/>
  <c r="CF92" i="12"/>
  <c r="CF146" i="12" s="1"/>
  <c r="CE92" i="12"/>
  <c r="CE146" i="12" s="1"/>
  <c r="CD92" i="12"/>
  <c r="CD146" i="12" s="1"/>
  <c r="CC92" i="12"/>
  <c r="CC146" i="12" s="1"/>
  <c r="BZ92" i="12"/>
  <c r="BZ146" i="12" s="1"/>
  <c r="BY92" i="12"/>
  <c r="BY146" i="12" s="1"/>
  <c r="BX92" i="12"/>
  <c r="BX146" i="12" s="1"/>
  <c r="BW92" i="12"/>
  <c r="BW146" i="12" s="1"/>
  <c r="BV92" i="12"/>
  <c r="BV146" i="12" s="1"/>
  <c r="BS92" i="12"/>
  <c r="BS146" i="12" s="1"/>
  <c r="BR92" i="12"/>
  <c r="BR146" i="12" s="1"/>
  <c r="BQ92" i="12"/>
  <c r="BQ146" i="12" s="1"/>
  <c r="BP92" i="12"/>
  <c r="BP146" i="12" s="1"/>
  <c r="BO92" i="12"/>
  <c r="BO146" i="12" s="1"/>
  <c r="BL92" i="12"/>
  <c r="BL146" i="12" s="1"/>
  <c r="BK92" i="12"/>
  <c r="BK146" i="12" s="1"/>
  <c r="BJ92" i="12"/>
  <c r="BJ146" i="12" s="1"/>
  <c r="BI92" i="12"/>
  <c r="BI146" i="12" s="1"/>
  <c r="BH92" i="12"/>
  <c r="BH146" i="12" s="1"/>
  <c r="BE92" i="12"/>
  <c r="BE146" i="12" s="1"/>
  <c r="BD92" i="12"/>
  <c r="BD146" i="12" s="1"/>
  <c r="BC92" i="12"/>
  <c r="BC146" i="12" s="1"/>
  <c r="BB92" i="12"/>
  <c r="BB146" i="12" s="1"/>
  <c r="BA92" i="12"/>
  <c r="BA146" i="12" s="1"/>
  <c r="CG90" i="12"/>
  <c r="CG144" i="12" s="1"/>
  <c r="CF90" i="12"/>
  <c r="CF144" i="12" s="1"/>
  <c r="CE90" i="12"/>
  <c r="CE144" i="12" s="1"/>
  <c r="CD90" i="12"/>
  <c r="CD144" i="12" s="1"/>
  <c r="CC90" i="12"/>
  <c r="CC144" i="12" s="1"/>
  <c r="BZ90" i="12"/>
  <c r="BZ144" i="12" s="1"/>
  <c r="BY90" i="12"/>
  <c r="BY144" i="12" s="1"/>
  <c r="BX90" i="12"/>
  <c r="BX144" i="12" s="1"/>
  <c r="BW90" i="12"/>
  <c r="BW144" i="12" s="1"/>
  <c r="BV90" i="12"/>
  <c r="BV144" i="12" s="1"/>
  <c r="BS90" i="12"/>
  <c r="BS144" i="12" s="1"/>
  <c r="BR90" i="12"/>
  <c r="BR144" i="12" s="1"/>
  <c r="BQ90" i="12"/>
  <c r="BQ144" i="12" s="1"/>
  <c r="BP90" i="12"/>
  <c r="BP144" i="12" s="1"/>
  <c r="BO90" i="12"/>
  <c r="BO144" i="12" s="1"/>
  <c r="BL90" i="12"/>
  <c r="BL144" i="12" s="1"/>
  <c r="BK90" i="12"/>
  <c r="BK144" i="12" s="1"/>
  <c r="BJ90" i="12"/>
  <c r="BJ144" i="12" s="1"/>
  <c r="BI90" i="12"/>
  <c r="BI144" i="12" s="1"/>
  <c r="BH90" i="12"/>
  <c r="BH144" i="12" s="1"/>
  <c r="BE90" i="12"/>
  <c r="BE144" i="12" s="1"/>
  <c r="BD90" i="12"/>
  <c r="BD144" i="12" s="1"/>
  <c r="BC90" i="12"/>
  <c r="BC144" i="12" s="1"/>
  <c r="BB90" i="12"/>
  <c r="BB144" i="12" s="1"/>
  <c r="BA90" i="12"/>
  <c r="BA144" i="12" s="1"/>
  <c r="BE85" i="12"/>
  <c r="BE139" i="12" s="1"/>
  <c r="BD85" i="12"/>
  <c r="BD139" i="12" s="1"/>
  <c r="BC85" i="12"/>
  <c r="BC139" i="12" s="1"/>
  <c r="BB85" i="12"/>
  <c r="BA85" i="12"/>
  <c r="BA139" i="12" s="1"/>
  <c r="BE84" i="12"/>
  <c r="BE138" i="12" s="1"/>
  <c r="BD84" i="12"/>
  <c r="BD138" i="12" s="1"/>
  <c r="BC84" i="12"/>
  <c r="BC138" i="12" s="1"/>
  <c r="BB84" i="12"/>
  <c r="BB138" i="12" s="1"/>
  <c r="BA84" i="12"/>
  <c r="BA138" i="12" s="1"/>
  <c r="CG82" i="12"/>
  <c r="CG136" i="12" s="1"/>
  <c r="CF82" i="12"/>
  <c r="CF136" i="12" s="1"/>
  <c r="CE82" i="12"/>
  <c r="CE136" i="12" s="1"/>
  <c r="CD82" i="12"/>
  <c r="CD136" i="12" s="1"/>
  <c r="CC82" i="12"/>
  <c r="CC136" i="12" s="1"/>
  <c r="BZ82" i="12"/>
  <c r="BZ136" i="12" s="1"/>
  <c r="BY82" i="12"/>
  <c r="BY136" i="12" s="1"/>
  <c r="BX82" i="12"/>
  <c r="BX136" i="12" s="1"/>
  <c r="BW82" i="12"/>
  <c r="BW136" i="12" s="1"/>
  <c r="BV82" i="12"/>
  <c r="BV136" i="12" s="1"/>
  <c r="BS82" i="12"/>
  <c r="BS136" i="12" s="1"/>
  <c r="BR82" i="12"/>
  <c r="BR136" i="12" s="1"/>
  <c r="BQ82" i="12"/>
  <c r="BQ136" i="12" s="1"/>
  <c r="BP82" i="12"/>
  <c r="BP136" i="12" s="1"/>
  <c r="BO82" i="12"/>
  <c r="BO136" i="12" s="1"/>
  <c r="BL82" i="12"/>
  <c r="BL136" i="12" s="1"/>
  <c r="BK82" i="12"/>
  <c r="BK136" i="12" s="1"/>
  <c r="BJ82" i="12"/>
  <c r="BJ136" i="12" s="1"/>
  <c r="BI82" i="12"/>
  <c r="BI136" i="12" s="1"/>
  <c r="BH82" i="12"/>
  <c r="BH136" i="12" s="1"/>
  <c r="BE82" i="12"/>
  <c r="BE136" i="12" s="1"/>
  <c r="BD82" i="12"/>
  <c r="BD136" i="12" s="1"/>
  <c r="BC82" i="12"/>
  <c r="BC136" i="12" s="1"/>
  <c r="BB82" i="12"/>
  <c r="BB136" i="12" s="1"/>
  <c r="BA82" i="12"/>
  <c r="BA136" i="12" s="1"/>
  <c r="E25" i="12"/>
  <c r="E52" i="12" s="1"/>
  <c r="F25" i="12"/>
  <c r="F52" i="12" s="1"/>
  <c r="G25" i="12"/>
  <c r="G52" i="12" s="1"/>
  <c r="H25" i="12"/>
  <c r="H52" i="12" s="1"/>
  <c r="D25" i="12"/>
  <c r="BD79" i="12" s="1"/>
  <c r="BK79" i="12" s="1"/>
  <c r="AC121" i="12"/>
  <c r="AC175" i="12" s="1"/>
  <c r="AB121" i="12"/>
  <c r="AB175" i="12" s="1"/>
  <c r="AA121" i="12"/>
  <c r="AA175" i="12" s="1"/>
  <c r="Z121" i="12"/>
  <c r="Z175" i="12" s="1"/>
  <c r="Y121" i="12"/>
  <c r="Y175" i="12" s="1"/>
  <c r="V121" i="12"/>
  <c r="V175" i="12" s="1"/>
  <c r="U121" i="12"/>
  <c r="U175" i="12" s="1"/>
  <c r="T121" i="12"/>
  <c r="T175" i="12" s="1"/>
  <c r="S121" i="12"/>
  <c r="S175" i="12" s="1"/>
  <c r="R121" i="12"/>
  <c r="R175" i="12" s="1"/>
  <c r="O121" i="12"/>
  <c r="O175" i="12" s="1"/>
  <c r="N121" i="12"/>
  <c r="N175" i="12" s="1"/>
  <c r="M121" i="12"/>
  <c r="M175" i="12" s="1"/>
  <c r="L121" i="12"/>
  <c r="L175" i="12" s="1"/>
  <c r="K121" i="12"/>
  <c r="K175" i="12" s="1"/>
  <c r="H121" i="12"/>
  <c r="H175" i="12" s="1"/>
  <c r="G121" i="12"/>
  <c r="G175" i="12" s="1"/>
  <c r="F121" i="12"/>
  <c r="F175" i="12" s="1"/>
  <c r="E121" i="12"/>
  <c r="E175" i="12" s="1"/>
  <c r="D121" i="12"/>
  <c r="D175" i="12" s="1"/>
  <c r="AC119" i="12"/>
  <c r="AC173" i="12" s="1"/>
  <c r="AB119" i="12"/>
  <c r="AB173" i="12" s="1"/>
  <c r="AA119" i="12"/>
  <c r="AA173" i="12" s="1"/>
  <c r="Z119" i="12"/>
  <c r="Z173" i="12" s="1"/>
  <c r="Y119" i="12"/>
  <c r="Y173" i="12" s="1"/>
  <c r="V119" i="12"/>
  <c r="V173" i="12" s="1"/>
  <c r="U119" i="12"/>
  <c r="U173" i="12" s="1"/>
  <c r="T119" i="12"/>
  <c r="T173" i="12" s="1"/>
  <c r="S119" i="12"/>
  <c r="S173" i="12" s="1"/>
  <c r="R119" i="12"/>
  <c r="R173" i="12" s="1"/>
  <c r="O119" i="12"/>
  <c r="O173" i="12" s="1"/>
  <c r="N119" i="12"/>
  <c r="N173" i="12" s="1"/>
  <c r="M119" i="12"/>
  <c r="M173" i="12" s="1"/>
  <c r="L119" i="12"/>
  <c r="L173" i="12" s="1"/>
  <c r="K119" i="12"/>
  <c r="K173" i="12" s="1"/>
  <c r="H119" i="12"/>
  <c r="H173" i="12" s="1"/>
  <c r="G119" i="12"/>
  <c r="G173" i="12" s="1"/>
  <c r="F119" i="12"/>
  <c r="F173" i="12" s="1"/>
  <c r="E119" i="12"/>
  <c r="E173" i="12" s="1"/>
  <c r="D119" i="12"/>
  <c r="D173" i="12" s="1"/>
  <c r="AC117" i="12"/>
  <c r="AC171" i="12" s="1"/>
  <c r="AB117" i="12"/>
  <c r="AB171" i="12" s="1"/>
  <c r="AA117" i="12"/>
  <c r="AA171" i="12" s="1"/>
  <c r="Z117" i="12"/>
  <c r="Z171" i="12" s="1"/>
  <c r="Y117" i="12"/>
  <c r="Y171" i="12" s="1"/>
  <c r="V117" i="12"/>
  <c r="V171" i="12" s="1"/>
  <c r="U117" i="12"/>
  <c r="U171" i="12" s="1"/>
  <c r="T117" i="12"/>
  <c r="T171" i="12" s="1"/>
  <c r="S117" i="12"/>
  <c r="S171" i="12" s="1"/>
  <c r="R117" i="12"/>
  <c r="R171" i="12" s="1"/>
  <c r="O117" i="12"/>
  <c r="O171" i="12" s="1"/>
  <c r="N117" i="12"/>
  <c r="N171" i="12" s="1"/>
  <c r="M117" i="12"/>
  <c r="M171" i="12" s="1"/>
  <c r="L117" i="12"/>
  <c r="L171" i="12" s="1"/>
  <c r="K117" i="12"/>
  <c r="K171" i="12" s="1"/>
  <c r="H117" i="12"/>
  <c r="H171" i="12" s="1"/>
  <c r="G117" i="12"/>
  <c r="G171" i="12" s="1"/>
  <c r="F117" i="12"/>
  <c r="F171" i="12" s="1"/>
  <c r="E117" i="12"/>
  <c r="E171" i="12" s="1"/>
  <c r="D117" i="12"/>
  <c r="D171" i="12" s="1"/>
  <c r="AC109" i="12"/>
  <c r="AC163" i="12" s="1"/>
  <c r="AB109" i="12"/>
  <c r="AB163" i="12" s="1"/>
  <c r="AA109" i="12"/>
  <c r="AA163" i="12" s="1"/>
  <c r="Z109" i="12"/>
  <c r="Z163" i="12" s="1"/>
  <c r="Y109" i="12"/>
  <c r="Y163" i="12" s="1"/>
  <c r="V109" i="12"/>
  <c r="V163" i="12" s="1"/>
  <c r="U109" i="12"/>
  <c r="U163" i="12" s="1"/>
  <c r="T109" i="12"/>
  <c r="T163" i="12" s="1"/>
  <c r="S109" i="12"/>
  <c r="S163" i="12" s="1"/>
  <c r="R109" i="12"/>
  <c r="R163" i="12" s="1"/>
  <c r="O109" i="12"/>
  <c r="O163" i="12" s="1"/>
  <c r="N109" i="12"/>
  <c r="N163" i="12" s="1"/>
  <c r="M109" i="12"/>
  <c r="M163" i="12" s="1"/>
  <c r="L109" i="12"/>
  <c r="L163" i="12" s="1"/>
  <c r="K109" i="12"/>
  <c r="K163" i="12" s="1"/>
  <c r="H109" i="12"/>
  <c r="H163" i="12" s="1"/>
  <c r="G109" i="12"/>
  <c r="G163" i="12" s="1"/>
  <c r="F109" i="12"/>
  <c r="F163" i="12" s="1"/>
  <c r="E109" i="12"/>
  <c r="E163" i="12" s="1"/>
  <c r="D109" i="12"/>
  <c r="D163" i="12" s="1"/>
  <c r="AJ94" i="12"/>
  <c r="AJ148" i="12" s="1"/>
  <c r="AI94" i="12"/>
  <c r="AI148" i="12" s="1"/>
  <c r="AH94" i="12"/>
  <c r="AH148" i="12" s="1"/>
  <c r="AG94" i="12"/>
  <c r="AG148" i="12" s="1"/>
  <c r="AF94" i="12"/>
  <c r="AF148" i="12" s="1"/>
  <c r="AC94" i="12"/>
  <c r="AC148" i="12" s="1"/>
  <c r="AB94" i="12"/>
  <c r="AB148" i="12" s="1"/>
  <c r="AA94" i="12"/>
  <c r="AA148" i="12" s="1"/>
  <c r="Z94" i="12"/>
  <c r="Z148" i="12" s="1"/>
  <c r="Y94" i="12"/>
  <c r="Y148" i="12" s="1"/>
  <c r="V94" i="12"/>
  <c r="V148" i="12" s="1"/>
  <c r="U94" i="12"/>
  <c r="U148" i="12" s="1"/>
  <c r="T94" i="12"/>
  <c r="T148" i="12" s="1"/>
  <c r="S94" i="12"/>
  <c r="S148" i="12" s="1"/>
  <c r="R94" i="12"/>
  <c r="R148" i="12" s="1"/>
  <c r="O94" i="12"/>
  <c r="O148" i="12" s="1"/>
  <c r="N94" i="12"/>
  <c r="N148" i="12" s="1"/>
  <c r="M94" i="12"/>
  <c r="M148" i="12" s="1"/>
  <c r="L94" i="12"/>
  <c r="L148" i="12" s="1"/>
  <c r="K94" i="12"/>
  <c r="K148" i="12" s="1"/>
  <c r="H94" i="12"/>
  <c r="H148" i="12" s="1"/>
  <c r="G94" i="12"/>
  <c r="G148" i="12" s="1"/>
  <c r="F94" i="12"/>
  <c r="F148" i="12" s="1"/>
  <c r="E94" i="12"/>
  <c r="E148" i="12" s="1"/>
  <c r="D94" i="12"/>
  <c r="D148" i="12" s="1"/>
  <c r="AJ92" i="12"/>
  <c r="AJ146" i="12" s="1"/>
  <c r="AI92" i="12"/>
  <c r="AI146" i="12" s="1"/>
  <c r="AH92" i="12"/>
  <c r="AH146" i="12" s="1"/>
  <c r="AG92" i="12"/>
  <c r="AG146" i="12" s="1"/>
  <c r="AF92" i="12"/>
  <c r="AF146" i="12" s="1"/>
  <c r="AC92" i="12"/>
  <c r="AC146" i="12" s="1"/>
  <c r="AB92" i="12"/>
  <c r="AB146" i="12" s="1"/>
  <c r="AA92" i="12"/>
  <c r="AA146" i="12" s="1"/>
  <c r="Z92" i="12"/>
  <c r="Z146" i="12" s="1"/>
  <c r="Y92" i="12"/>
  <c r="Y146" i="12" s="1"/>
  <c r="V92" i="12"/>
  <c r="V146" i="12" s="1"/>
  <c r="U92" i="12"/>
  <c r="U146" i="12" s="1"/>
  <c r="T92" i="12"/>
  <c r="T146" i="12" s="1"/>
  <c r="S92" i="12"/>
  <c r="S146" i="12" s="1"/>
  <c r="R92" i="12"/>
  <c r="R146" i="12" s="1"/>
  <c r="O92" i="12"/>
  <c r="O146" i="12" s="1"/>
  <c r="N92" i="12"/>
  <c r="N146" i="12" s="1"/>
  <c r="M92" i="12"/>
  <c r="M146" i="12" s="1"/>
  <c r="L92" i="12"/>
  <c r="L146" i="12" s="1"/>
  <c r="K92" i="12"/>
  <c r="K146" i="12" s="1"/>
  <c r="H92" i="12"/>
  <c r="H146" i="12" s="1"/>
  <c r="G92" i="12"/>
  <c r="G146" i="12" s="1"/>
  <c r="F92" i="12"/>
  <c r="F146" i="12" s="1"/>
  <c r="E92" i="12"/>
  <c r="E146" i="12" s="1"/>
  <c r="D92" i="12"/>
  <c r="D146" i="12" s="1"/>
  <c r="AJ90" i="12"/>
  <c r="AJ144" i="12" s="1"/>
  <c r="AI90" i="12"/>
  <c r="AI144" i="12" s="1"/>
  <c r="AH90" i="12"/>
  <c r="AH144" i="12" s="1"/>
  <c r="AG90" i="12"/>
  <c r="AG144" i="12" s="1"/>
  <c r="AF90" i="12"/>
  <c r="AF144" i="12" s="1"/>
  <c r="AC90" i="12"/>
  <c r="AC144" i="12" s="1"/>
  <c r="AB90" i="12"/>
  <c r="AB144" i="12" s="1"/>
  <c r="AA90" i="12"/>
  <c r="AA144" i="12" s="1"/>
  <c r="Z90" i="12"/>
  <c r="Z144" i="12" s="1"/>
  <c r="Y90" i="12"/>
  <c r="Y144" i="12" s="1"/>
  <c r="V90" i="12"/>
  <c r="V144" i="12" s="1"/>
  <c r="U90" i="12"/>
  <c r="U144" i="12" s="1"/>
  <c r="T90" i="12"/>
  <c r="T144" i="12" s="1"/>
  <c r="S90" i="12"/>
  <c r="S144" i="12" s="1"/>
  <c r="R90" i="12"/>
  <c r="R144" i="12" s="1"/>
  <c r="O90" i="12"/>
  <c r="O144" i="12" s="1"/>
  <c r="N90" i="12"/>
  <c r="N144" i="12" s="1"/>
  <c r="M90" i="12"/>
  <c r="M144" i="12" s="1"/>
  <c r="L90" i="12"/>
  <c r="L144" i="12" s="1"/>
  <c r="K90" i="12"/>
  <c r="K144" i="12" s="1"/>
  <c r="H90" i="12"/>
  <c r="H144" i="12" s="1"/>
  <c r="G90" i="12"/>
  <c r="G144" i="12" s="1"/>
  <c r="F90" i="12"/>
  <c r="F144" i="12" s="1"/>
  <c r="E90" i="12"/>
  <c r="E144" i="12" s="1"/>
  <c r="D90" i="12"/>
  <c r="D144" i="12" s="1"/>
  <c r="AJ82" i="12"/>
  <c r="AJ136" i="12" s="1"/>
  <c r="AI82" i="12"/>
  <c r="AI136" i="12" s="1"/>
  <c r="AH82" i="12"/>
  <c r="AH136" i="12" s="1"/>
  <c r="AG82" i="12"/>
  <c r="AG136" i="12" s="1"/>
  <c r="AF82" i="12"/>
  <c r="AF136" i="12" s="1"/>
  <c r="AC82" i="12"/>
  <c r="AC136" i="12" s="1"/>
  <c r="AB82" i="12"/>
  <c r="AB136" i="12" s="1"/>
  <c r="AA82" i="12"/>
  <c r="AA136" i="12" s="1"/>
  <c r="Z82" i="12"/>
  <c r="Z136" i="12" s="1"/>
  <c r="Y82" i="12"/>
  <c r="Y136" i="12" s="1"/>
  <c r="V82" i="12"/>
  <c r="V136" i="12" s="1"/>
  <c r="U82" i="12"/>
  <c r="U136" i="12" s="1"/>
  <c r="T82" i="12"/>
  <c r="T136" i="12" s="1"/>
  <c r="S82" i="12"/>
  <c r="S136" i="12" s="1"/>
  <c r="R82" i="12"/>
  <c r="R136" i="12" s="1"/>
  <c r="O82" i="12"/>
  <c r="O136" i="12" s="1"/>
  <c r="N82" i="12"/>
  <c r="N136" i="12" s="1"/>
  <c r="M82" i="12"/>
  <c r="M136" i="12" s="1"/>
  <c r="L82" i="12"/>
  <c r="L136" i="12" s="1"/>
  <c r="K82" i="12"/>
  <c r="K136" i="12" s="1"/>
  <c r="H82" i="12"/>
  <c r="H136" i="12" s="1"/>
  <c r="G82" i="12"/>
  <c r="G136" i="12" s="1"/>
  <c r="F82" i="12"/>
  <c r="F136" i="12" s="1"/>
  <c r="E82" i="12"/>
  <c r="E136" i="12" s="1"/>
  <c r="D82" i="12"/>
  <c r="D136" i="12" s="1"/>
  <c r="BB25" i="11"/>
  <c r="BC25" i="11"/>
  <c r="BD25" i="11"/>
  <c r="BD52" i="11" s="1"/>
  <c r="BE25" i="11"/>
  <c r="BE52" i="11" s="1"/>
  <c r="BA25" i="11"/>
  <c r="BZ121" i="11"/>
  <c r="BZ175" i="11" s="1"/>
  <c r="BY121" i="11"/>
  <c r="BY175" i="11" s="1"/>
  <c r="BX121" i="11"/>
  <c r="BX175" i="11" s="1"/>
  <c r="BW121" i="11"/>
  <c r="BW175" i="11" s="1"/>
  <c r="BV121" i="11"/>
  <c r="BV175" i="11" s="1"/>
  <c r="BS121" i="11"/>
  <c r="BS175" i="11" s="1"/>
  <c r="BR121" i="11"/>
  <c r="BR175" i="11" s="1"/>
  <c r="BQ121" i="11"/>
  <c r="BQ175" i="11" s="1"/>
  <c r="BP121" i="11"/>
  <c r="BP175" i="11" s="1"/>
  <c r="BO121" i="11"/>
  <c r="BO175" i="11" s="1"/>
  <c r="BL121" i="11"/>
  <c r="BL175" i="11" s="1"/>
  <c r="BK121" i="11"/>
  <c r="BK175" i="11" s="1"/>
  <c r="BJ121" i="11"/>
  <c r="BJ175" i="11" s="1"/>
  <c r="BI121" i="11"/>
  <c r="BI175" i="11" s="1"/>
  <c r="BH121" i="11"/>
  <c r="BH175" i="11" s="1"/>
  <c r="BE121" i="11"/>
  <c r="BE175" i="11" s="1"/>
  <c r="BD121" i="11"/>
  <c r="BD175" i="11" s="1"/>
  <c r="BC121" i="11"/>
  <c r="BC175" i="11" s="1"/>
  <c r="BB121" i="11"/>
  <c r="BB175" i="11" s="1"/>
  <c r="BA121" i="11"/>
  <c r="BA175" i="11" s="1"/>
  <c r="BZ119" i="11"/>
  <c r="BZ173" i="11" s="1"/>
  <c r="BY119" i="11"/>
  <c r="BY173" i="11" s="1"/>
  <c r="BX119" i="11"/>
  <c r="BX173" i="11" s="1"/>
  <c r="BW119" i="11"/>
  <c r="BW173" i="11" s="1"/>
  <c r="BV119" i="11"/>
  <c r="BV173" i="11" s="1"/>
  <c r="BS119" i="11"/>
  <c r="BS173" i="11" s="1"/>
  <c r="BR119" i="11"/>
  <c r="BR173" i="11" s="1"/>
  <c r="BQ119" i="11"/>
  <c r="BQ173" i="11" s="1"/>
  <c r="BP119" i="11"/>
  <c r="BP173" i="11" s="1"/>
  <c r="BO119" i="11"/>
  <c r="BO173" i="11" s="1"/>
  <c r="BL119" i="11"/>
  <c r="BL173" i="11" s="1"/>
  <c r="BK119" i="11"/>
  <c r="BK173" i="11" s="1"/>
  <c r="BJ119" i="11"/>
  <c r="BJ173" i="11" s="1"/>
  <c r="BI119" i="11"/>
  <c r="BI173" i="11" s="1"/>
  <c r="BH119" i="11"/>
  <c r="BH173" i="11" s="1"/>
  <c r="BE119" i="11"/>
  <c r="BE173" i="11" s="1"/>
  <c r="BD119" i="11"/>
  <c r="BD173" i="11" s="1"/>
  <c r="BC119" i="11"/>
  <c r="BC173" i="11" s="1"/>
  <c r="BB119" i="11"/>
  <c r="BB173" i="11" s="1"/>
  <c r="BA119" i="11"/>
  <c r="BA173" i="11" s="1"/>
  <c r="BZ117" i="11"/>
  <c r="BZ171" i="11" s="1"/>
  <c r="BY117" i="11"/>
  <c r="BY171" i="11" s="1"/>
  <c r="BX117" i="11"/>
  <c r="BX171" i="11" s="1"/>
  <c r="BW117" i="11"/>
  <c r="BW171" i="11" s="1"/>
  <c r="BV117" i="11"/>
  <c r="BV171" i="11" s="1"/>
  <c r="BS117" i="11"/>
  <c r="BS171" i="11" s="1"/>
  <c r="BR117" i="11"/>
  <c r="BR171" i="11" s="1"/>
  <c r="BQ117" i="11"/>
  <c r="BQ171" i="11" s="1"/>
  <c r="BP117" i="11"/>
  <c r="BP171" i="11" s="1"/>
  <c r="BO117" i="11"/>
  <c r="BO171" i="11" s="1"/>
  <c r="BL117" i="11"/>
  <c r="BL171" i="11" s="1"/>
  <c r="BK117" i="11"/>
  <c r="BK171" i="11" s="1"/>
  <c r="BJ117" i="11"/>
  <c r="BJ171" i="11" s="1"/>
  <c r="BI117" i="11"/>
  <c r="BI171" i="11" s="1"/>
  <c r="BH117" i="11"/>
  <c r="BH171" i="11" s="1"/>
  <c r="BE117" i="11"/>
  <c r="BE171" i="11" s="1"/>
  <c r="BD117" i="11"/>
  <c r="BD171" i="11" s="1"/>
  <c r="BC117" i="11"/>
  <c r="BC171" i="11" s="1"/>
  <c r="BB117" i="11"/>
  <c r="BB171" i="11" s="1"/>
  <c r="BA117" i="11"/>
  <c r="BA171" i="11" s="1"/>
  <c r="BZ109" i="11"/>
  <c r="BZ163" i="11" s="1"/>
  <c r="BY109" i="11"/>
  <c r="BY163" i="11" s="1"/>
  <c r="BX109" i="11"/>
  <c r="BX163" i="11" s="1"/>
  <c r="BW109" i="11"/>
  <c r="BW163" i="11" s="1"/>
  <c r="BV109" i="11"/>
  <c r="BV163" i="11" s="1"/>
  <c r="BS109" i="11"/>
  <c r="BS163" i="11" s="1"/>
  <c r="BR109" i="11"/>
  <c r="BR163" i="11" s="1"/>
  <c r="BQ109" i="11"/>
  <c r="BQ163" i="11" s="1"/>
  <c r="BP109" i="11"/>
  <c r="BP163" i="11" s="1"/>
  <c r="BO109" i="11"/>
  <c r="BO163" i="11" s="1"/>
  <c r="BL109" i="11"/>
  <c r="BL163" i="11" s="1"/>
  <c r="BK109" i="11"/>
  <c r="BK163" i="11" s="1"/>
  <c r="BJ109" i="11"/>
  <c r="BJ163" i="11" s="1"/>
  <c r="BI109" i="11"/>
  <c r="BI163" i="11" s="1"/>
  <c r="BH109" i="11"/>
  <c r="BH163" i="11" s="1"/>
  <c r="BE109" i="11"/>
  <c r="BE163" i="11" s="1"/>
  <c r="BD109" i="11"/>
  <c r="BD163" i="11" s="1"/>
  <c r="BC109" i="11"/>
  <c r="BC163" i="11" s="1"/>
  <c r="BB109" i="11"/>
  <c r="BB163" i="11" s="1"/>
  <c r="BA109" i="11"/>
  <c r="BA163" i="11" s="1"/>
  <c r="CG94" i="11"/>
  <c r="CG148" i="11" s="1"/>
  <c r="CF94" i="11"/>
  <c r="CF148" i="11" s="1"/>
  <c r="CE94" i="11"/>
  <c r="CE148" i="11" s="1"/>
  <c r="CD94" i="11"/>
  <c r="CD148" i="11" s="1"/>
  <c r="CC94" i="11"/>
  <c r="CC148" i="11" s="1"/>
  <c r="BZ94" i="11"/>
  <c r="BZ148" i="11" s="1"/>
  <c r="BY94" i="11"/>
  <c r="BY148" i="11" s="1"/>
  <c r="BX94" i="11"/>
  <c r="BX148" i="11" s="1"/>
  <c r="BW94" i="11"/>
  <c r="BW148" i="11" s="1"/>
  <c r="BV94" i="11"/>
  <c r="BV148" i="11" s="1"/>
  <c r="BS94" i="11"/>
  <c r="BS148" i="11" s="1"/>
  <c r="BR94" i="11"/>
  <c r="BR148" i="11" s="1"/>
  <c r="BQ94" i="11"/>
  <c r="BQ148" i="11" s="1"/>
  <c r="BP94" i="11"/>
  <c r="BP148" i="11" s="1"/>
  <c r="BO94" i="11"/>
  <c r="BO148" i="11" s="1"/>
  <c r="BL94" i="11"/>
  <c r="BL148" i="11" s="1"/>
  <c r="BK94" i="11"/>
  <c r="BK148" i="11" s="1"/>
  <c r="BJ94" i="11"/>
  <c r="BJ148" i="11" s="1"/>
  <c r="BI94" i="11"/>
  <c r="BI148" i="11" s="1"/>
  <c r="BH94" i="11"/>
  <c r="BH148" i="11" s="1"/>
  <c r="BE94" i="11"/>
  <c r="BE148" i="11" s="1"/>
  <c r="BD94" i="11"/>
  <c r="BD148" i="11" s="1"/>
  <c r="BC94" i="11"/>
  <c r="BC148" i="11" s="1"/>
  <c r="BB94" i="11"/>
  <c r="BB148" i="11" s="1"/>
  <c r="BA94" i="11"/>
  <c r="BA148" i="11" s="1"/>
  <c r="CG92" i="11"/>
  <c r="CG146" i="11" s="1"/>
  <c r="CF92" i="11"/>
  <c r="CF146" i="11" s="1"/>
  <c r="CE92" i="11"/>
  <c r="CE146" i="11" s="1"/>
  <c r="CD92" i="11"/>
  <c r="CD146" i="11" s="1"/>
  <c r="CC92" i="11"/>
  <c r="CC146" i="11" s="1"/>
  <c r="BZ92" i="11"/>
  <c r="BZ146" i="11" s="1"/>
  <c r="BY92" i="11"/>
  <c r="BY146" i="11" s="1"/>
  <c r="BX92" i="11"/>
  <c r="BX146" i="11" s="1"/>
  <c r="BW92" i="11"/>
  <c r="BW146" i="11" s="1"/>
  <c r="BV92" i="11"/>
  <c r="BV146" i="11" s="1"/>
  <c r="BS92" i="11"/>
  <c r="BS146" i="11" s="1"/>
  <c r="BR92" i="11"/>
  <c r="BR146" i="11" s="1"/>
  <c r="BQ92" i="11"/>
  <c r="BQ146" i="11" s="1"/>
  <c r="BP92" i="11"/>
  <c r="BP146" i="11" s="1"/>
  <c r="BO92" i="11"/>
  <c r="BO146" i="11" s="1"/>
  <c r="BL92" i="11"/>
  <c r="BL146" i="11" s="1"/>
  <c r="BK92" i="11"/>
  <c r="BK146" i="11" s="1"/>
  <c r="BJ92" i="11"/>
  <c r="BJ146" i="11" s="1"/>
  <c r="BI92" i="11"/>
  <c r="BI146" i="11" s="1"/>
  <c r="BH92" i="11"/>
  <c r="BH146" i="11" s="1"/>
  <c r="BE92" i="11"/>
  <c r="BE146" i="11" s="1"/>
  <c r="BD92" i="11"/>
  <c r="BD146" i="11" s="1"/>
  <c r="BC92" i="11"/>
  <c r="BC146" i="11" s="1"/>
  <c r="BB92" i="11"/>
  <c r="BB146" i="11" s="1"/>
  <c r="BA92" i="11"/>
  <c r="BA146" i="11" s="1"/>
  <c r="CG90" i="11"/>
  <c r="CG144" i="11" s="1"/>
  <c r="CF90" i="11"/>
  <c r="CF144" i="11" s="1"/>
  <c r="CE90" i="11"/>
  <c r="CE144" i="11" s="1"/>
  <c r="CD90" i="11"/>
  <c r="CD144" i="11" s="1"/>
  <c r="CC90" i="11"/>
  <c r="CC144" i="11" s="1"/>
  <c r="BZ90" i="11"/>
  <c r="BZ144" i="11" s="1"/>
  <c r="BY90" i="11"/>
  <c r="BY144" i="11" s="1"/>
  <c r="BX90" i="11"/>
  <c r="BX144" i="11" s="1"/>
  <c r="BW90" i="11"/>
  <c r="BW144" i="11" s="1"/>
  <c r="BV90" i="11"/>
  <c r="BV144" i="11" s="1"/>
  <c r="BS90" i="11"/>
  <c r="BS144" i="11" s="1"/>
  <c r="BR90" i="11"/>
  <c r="BR144" i="11" s="1"/>
  <c r="BQ90" i="11"/>
  <c r="BQ144" i="11" s="1"/>
  <c r="BP90" i="11"/>
  <c r="BP144" i="11" s="1"/>
  <c r="BO90" i="11"/>
  <c r="BO144" i="11" s="1"/>
  <c r="BL90" i="11"/>
  <c r="BL144" i="11" s="1"/>
  <c r="BK90" i="11"/>
  <c r="BK144" i="11" s="1"/>
  <c r="BJ90" i="11"/>
  <c r="BJ144" i="11" s="1"/>
  <c r="BI90" i="11"/>
  <c r="BI144" i="11" s="1"/>
  <c r="BH90" i="11"/>
  <c r="BH144" i="11" s="1"/>
  <c r="BE90" i="11"/>
  <c r="BE144" i="11" s="1"/>
  <c r="BD90" i="11"/>
  <c r="BD144" i="11" s="1"/>
  <c r="BC90" i="11"/>
  <c r="BC144" i="11" s="1"/>
  <c r="BB90" i="11"/>
  <c r="BB144" i="11" s="1"/>
  <c r="BA90" i="11"/>
  <c r="BA144" i="11" s="1"/>
  <c r="CG82" i="11"/>
  <c r="CG136" i="11" s="1"/>
  <c r="CF82" i="11"/>
  <c r="CF136" i="11" s="1"/>
  <c r="CE82" i="11"/>
  <c r="CE136" i="11" s="1"/>
  <c r="CD82" i="11"/>
  <c r="CD136" i="11" s="1"/>
  <c r="CC82" i="11"/>
  <c r="CC136" i="11" s="1"/>
  <c r="BZ82" i="11"/>
  <c r="BZ136" i="11" s="1"/>
  <c r="BY82" i="11"/>
  <c r="BY136" i="11" s="1"/>
  <c r="BX82" i="11"/>
  <c r="BX136" i="11" s="1"/>
  <c r="BW82" i="11"/>
  <c r="BW136" i="11" s="1"/>
  <c r="BV82" i="11"/>
  <c r="BV136" i="11" s="1"/>
  <c r="BS82" i="11"/>
  <c r="BS136" i="11" s="1"/>
  <c r="BR82" i="11"/>
  <c r="BR136" i="11" s="1"/>
  <c r="BQ82" i="11"/>
  <c r="BQ136" i="11" s="1"/>
  <c r="BP82" i="11"/>
  <c r="BP136" i="11" s="1"/>
  <c r="BO82" i="11"/>
  <c r="BO136" i="11" s="1"/>
  <c r="BL82" i="11"/>
  <c r="BL136" i="11" s="1"/>
  <c r="BK82" i="11"/>
  <c r="BK136" i="11" s="1"/>
  <c r="BJ82" i="11"/>
  <c r="BJ136" i="11" s="1"/>
  <c r="BI82" i="11"/>
  <c r="BI136" i="11" s="1"/>
  <c r="BH82" i="11"/>
  <c r="BH136" i="11" s="1"/>
  <c r="BE82" i="11"/>
  <c r="BE136" i="11" s="1"/>
  <c r="BD82" i="11"/>
  <c r="BD136" i="11" s="1"/>
  <c r="BC82" i="11"/>
  <c r="BC136" i="11" s="1"/>
  <c r="BB82" i="11"/>
  <c r="BB136" i="11" s="1"/>
  <c r="BA82" i="11"/>
  <c r="BA136" i="11" s="1"/>
  <c r="E25" i="11"/>
  <c r="L25" i="11" s="1"/>
  <c r="F25" i="11"/>
  <c r="M25" i="11" s="1"/>
  <c r="M52" i="11" s="1"/>
  <c r="G25" i="11"/>
  <c r="H25" i="11"/>
  <c r="O25" i="11" s="1"/>
  <c r="D25" i="11"/>
  <c r="CC133" i="11" s="1"/>
  <c r="AC121" i="11"/>
  <c r="AC175" i="11" s="1"/>
  <c r="AB121" i="11"/>
  <c r="AB175" i="11" s="1"/>
  <c r="AA121" i="11"/>
  <c r="AA175" i="11" s="1"/>
  <c r="Z121" i="11"/>
  <c r="Z175" i="11" s="1"/>
  <c r="Y121" i="11"/>
  <c r="Y175" i="11" s="1"/>
  <c r="V121" i="11"/>
  <c r="V175" i="11" s="1"/>
  <c r="U121" i="11"/>
  <c r="U175" i="11" s="1"/>
  <c r="T121" i="11"/>
  <c r="T175" i="11" s="1"/>
  <c r="S121" i="11"/>
  <c r="S175" i="11" s="1"/>
  <c r="R121" i="11"/>
  <c r="R175" i="11" s="1"/>
  <c r="O121" i="11"/>
  <c r="O175" i="11" s="1"/>
  <c r="N121" i="11"/>
  <c r="N175" i="11" s="1"/>
  <c r="M121" i="11"/>
  <c r="M175" i="11" s="1"/>
  <c r="L121" i="11"/>
  <c r="L175" i="11" s="1"/>
  <c r="K121" i="11"/>
  <c r="K175" i="11" s="1"/>
  <c r="H121" i="11"/>
  <c r="H175" i="11" s="1"/>
  <c r="G121" i="11"/>
  <c r="G175" i="11" s="1"/>
  <c r="F121" i="11"/>
  <c r="F175" i="11" s="1"/>
  <c r="E121" i="11"/>
  <c r="E175" i="11" s="1"/>
  <c r="D121" i="11"/>
  <c r="D175" i="11" s="1"/>
  <c r="AC119" i="11"/>
  <c r="AC173" i="11" s="1"/>
  <c r="AB119" i="11"/>
  <c r="AB173" i="11" s="1"/>
  <c r="AA119" i="11"/>
  <c r="AA173" i="11" s="1"/>
  <c r="Z119" i="11"/>
  <c r="Z173" i="11" s="1"/>
  <c r="Y119" i="11"/>
  <c r="Y173" i="11" s="1"/>
  <c r="V119" i="11"/>
  <c r="V173" i="11" s="1"/>
  <c r="U119" i="11"/>
  <c r="U173" i="11" s="1"/>
  <c r="T119" i="11"/>
  <c r="T173" i="11" s="1"/>
  <c r="S119" i="11"/>
  <c r="S173" i="11" s="1"/>
  <c r="R119" i="11"/>
  <c r="R173" i="11" s="1"/>
  <c r="O119" i="11"/>
  <c r="O173" i="11" s="1"/>
  <c r="N119" i="11"/>
  <c r="N173" i="11" s="1"/>
  <c r="M119" i="11"/>
  <c r="M173" i="11" s="1"/>
  <c r="L119" i="11"/>
  <c r="L173" i="11" s="1"/>
  <c r="K119" i="11"/>
  <c r="K173" i="11" s="1"/>
  <c r="H119" i="11"/>
  <c r="H173" i="11" s="1"/>
  <c r="G119" i="11"/>
  <c r="G173" i="11" s="1"/>
  <c r="F119" i="11"/>
  <c r="F173" i="11" s="1"/>
  <c r="E119" i="11"/>
  <c r="E173" i="11" s="1"/>
  <c r="D119" i="11"/>
  <c r="D173" i="11" s="1"/>
  <c r="AC117" i="11"/>
  <c r="AC171" i="11" s="1"/>
  <c r="AB117" i="11"/>
  <c r="AB171" i="11" s="1"/>
  <c r="AA117" i="11"/>
  <c r="AA171" i="11" s="1"/>
  <c r="Z117" i="11"/>
  <c r="Z171" i="11" s="1"/>
  <c r="Y117" i="11"/>
  <c r="Y171" i="11" s="1"/>
  <c r="V117" i="11"/>
  <c r="V171" i="11" s="1"/>
  <c r="U117" i="11"/>
  <c r="U171" i="11" s="1"/>
  <c r="T117" i="11"/>
  <c r="T171" i="11" s="1"/>
  <c r="S117" i="11"/>
  <c r="S171" i="11" s="1"/>
  <c r="R117" i="11"/>
  <c r="R171" i="11" s="1"/>
  <c r="O117" i="11"/>
  <c r="O171" i="11" s="1"/>
  <c r="N117" i="11"/>
  <c r="N171" i="11" s="1"/>
  <c r="M117" i="11"/>
  <c r="M171" i="11" s="1"/>
  <c r="L117" i="11"/>
  <c r="L171" i="11" s="1"/>
  <c r="K117" i="11"/>
  <c r="K171" i="11" s="1"/>
  <c r="H117" i="11"/>
  <c r="H171" i="11" s="1"/>
  <c r="G117" i="11"/>
  <c r="G171" i="11" s="1"/>
  <c r="F117" i="11"/>
  <c r="F171" i="11" s="1"/>
  <c r="E117" i="11"/>
  <c r="E171" i="11" s="1"/>
  <c r="D117" i="11"/>
  <c r="D171" i="11" s="1"/>
  <c r="AC109" i="11"/>
  <c r="AC163" i="11" s="1"/>
  <c r="AB109" i="11"/>
  <c r="AB163" i="11" s="1"/>
  <c r="AA109" i="11"/>
  <c r="AA163" i="11" s="1"/>
  <c r="Z109" i="11"/>
  <c r="Z163" i="11" s="1"/>
  <c r="Y109" i="11"/>
  <c r="Y163" i="11" s="1"/>
  <c r="V109" i="11"/>
  <c r="V163" i="11" s="1"/>
  <c r="U109" i="11"/>
  <c r="U163" i="11" s="1"/>
  <c r="T109" i="11"/>
  <c r="T163" i="11" s="1"/>
  <c r="S109" i="11"/>
  <c r="S163" i="11" s="1"/>
  <c r="R109" i="11"/>
  <c r="R163" i="11" s="1"/>
  <c r="O109" i="11"/>
  <c r="O163" i="11" s="1"/>
  <c r="N109" i="11"/>
  <c r="N163" i="11" s="1"/>
  <c r="M109" i="11"/>
  <c r="M163" i="11" s="1"/>
  <c r="L109" i="11"/>
  <c r="L163" i="11" s="1"/>
  <c r="K109" i="11"/>
  <c r="K163" i="11" s="1"/>
  <c r="H109" i="11"/>
  <c r="H163" i="11" s="1"/>
  <c r="G109" i="11"/>
  <c r="G163" i="11" s="1"/>
  <c r="F109" i="11"/>
  <c r="F163" i="11" s="1"/>
  <c r="E109" i="11"/>
  <c r="E163" i="11" s="1"/>
  <c r="D109" i="11"/>
  <c r="D163" i="11" s="1"/>
  <c r="AJ94" i="11"/>
  <c r="AJ148" i="11" s="1"/>
  <c r="AI94" i="11"/>
  <c r="AI148" i="11" s="1"/>
  <c r="AH94" i="11"/>
  <c r="AH148" i="11" s="1"/>
  <c r="AG94" i="11"/>
  <c r="AG148" i="11" s="1"/>
  <c r="AF94" i="11"/>
  <c r="AF148" i="11" s="1"/>
  <c r="AC94" i="11"/>
  <c r="AC148" i="11" s="1"/>
  <c r="AB94" i="11"/>
  <c r="AB148" i="11" s="1"/>
  <c r="AA94" i="11"/>
  <c r="AA148" i="11" s="1"/>
  <c r="Z94" i="11"/>
  <c r="Z148" i="11" s="1"/>
  <c r="Y94" i="11"/>
  <c r="Y148" i="11" s="1"/>
  <c r="V94" i="11"/>
  <c r="V148" i="11" s="1"/>
  <c r="U94" i="11"/>
  <c r="U148" i="11" s="1"/>
  <c r="T94" i="11"/>
  <c r="T148" i="11" s="1"/>
  <c r="S94" i="11"/>
  <c r="S148" i="11" s="1"/>
  <c r="R94" i="11"/>
  <c r="R148" i="11" s="1"/>
  <c r="O94" i="11"/>
  <c r="O148" i="11" s="1"/>
  <c r="N94" i="11"/>
  <c r="N148" i="11" s="1"/>
  <c r="M94" i="11"/>
  <c r="M148" i="11" s="1"/>
  <c r="L94" i="11"/>
  <c r="L148" i="11" s="1"/>
  <c r="K94" i="11"/>
  <c r="K148" i="11" s="1"/>
  <c r="H94" i="11"/>
  <c r="H148" i="11" s="1"/>
  <c r="G94" i="11"/>
  <c r="G148" i="11" s="1"/>
  <c r="F94" i="11"/>
  <c r="F148" i="11" s="1"/>
  <c r="E94" i="11"/>
  <c r="E148" i="11" s="1"/>
  <c r="D94" i="11"/>
  <c r="D148" i="11" s="1"/>
  <c r="AJ92" i="11"/>
  <c r="AJ146" i="11" s="1"/>
  <c r="AI92" i="11"/>
  <c r="AI146" i="11" s="1"/>
  <c r="AH92" i="11"/>
  <c r="AH146" i="11" s="1"/>
  <c r="AG92" i="11"/>
  <c r="AG146" i="11" s="1"/>
  <c r="AF92" i="11"/>
  <c r="AF146" i="11" s="1"/>
  <c r="AC92" i="11"/>
  <c r="AC146" i="11" s="1"/>
  <c r="AB92" i="11"/>
  <c r="AB146" i="11" s="1"/>
  <c r="AA92" i="11"/>
  <c r="AA146" i="11" s="1"/>
  <c r="Z92" i="11"/>
  <c r="Z146" i="11" s="1"/>
  <c r="Y92" i="11"/>
  <c r="Y146" i="11" s="1"/>
  <c r="V92" i="11"/>
  <c r="V146" i="11" s="1"/>
  <c r="U92" i="11"/>
  <c r="U146" i="11" s="1"/>
  <c r="T92" i="11"/>
  <c r="T146" i="11" s="1"/>
  <c r="S92" i="11"/>
  <c r="S146" i="11" s="1"/>
  <c r="R92" i="11"/>
  <c r="R146" i="11" s="1"/>
  <c r="O92" i="11"/>
  <c r="O146" i="11" s="1"/>
  <c r="N92" i="11"/>
  <c r="N146" i="11" s="1"/>
  <c r="M92" i="11"/>
  <c r="M146" i="11" s="1"/>
  <c r="L92" i="11"/>
  <c r="L146" i="11" s="1"/>
  <c r="K92" i="11"/>
  <c r="K146" i="11" s="1"/>
  <c r="H92" i="11"/>
  <c r="H146" i="11" s="1"/>
  <c r="G92" i="11"/>
  <c r="G146" i="11" s="1"/>
  <c r="F92" i="11"/>
  <c r="F146" i="11" s="1"/>
  <c r="E92" i="11"/>
  <c r="E146" i="11" s="1"/>
  <c r="D92" i="11"/>
  <c r="D146" i="11" s="1"/>
  <c r="AJ90" i="11"/>
  <c r="AJ144" i="11" s="1"/>
  <c r="AI90" i="11"/>
  <c r="AI144" i="11" s="1"/>
  <c r="AH90" i="11"/>
  <c r="AH144" i="11" s="1"/>
  <c r="AG90" i="11"/>
  <c r="AG144" i="11" s="1"/>
  <c r="AF90" i="11"/>
  <c r="AF144" i="11" s="1"/>
  <c r="AC90" i="11"/>
  <c r="AC144" i="11" s="1"/>
  <c r="AB90" i="11"/>
  <c r="AB144" i="11" s="1"/>
  <c r="AA90" i="11"/>
  <c r="AA144" i="11" s="1"/>
  <c r="Z90" i="11"/>
  <c r="Z144" i="11" s="1"/>
  <c r="Y90" i="11"/>
  <c r="Y144" i="11" s="1"/>
  <c r="V90" i="11"/>
  <c r="V144" i="11" s="1"/>
  <c r="U90" i="11"/>
  <c r="U144" i="11" s="1"/>
  <c r="T90" i="11"/>
  <c r="T144" i="11" s="1"/>
  <c r="S90" i="11"/>
  <c r="S144" i="11" s="1"/>
  <c r="R90" i="11"/>
  <c r="R144" i="11" s="1"/>
  <c r="O90" i="11"/>
  <c r="O144" i="11" s="1"/>
  <c r="N90" i="11"/>
  <c r="N144" i="11" s="1"/>
  <c r="M90" i="11"/>
  <c r="M144" i="11" s="1"/>
  <c r="L90" i="11"/>
  <c r="L144" i="11" s="1"/>
  <c r="K90" i="11"/>
  <c r="K144" i="11" s="1"/>
  <c r="H90" i="11"/>
  <c r="H144" i="11" s="1"/>
  <c r="G90" i="11"/>
  <c r="G144" i="11" s="1"/>
  <c r="F90" i="11"/>
  <c r="F144" i="11" s="1"/>
  <c r="E90" i="11"/>
  <c r="E144" i="11" s="1"/>
  <c r="D90" i="11"/>
  <c r="D144" i="11" s="1"/>
  <c r="AJ82" i="11"/>
  <c r="AJ136" i="11" s="1"/>
  <c r="AI82" i="11"/>
  <c r="AI136" i="11" s="1"/>
  <c r="AH82" i="11"/>
  <c r="AH136" i="11" s="1"/>
  <c r="AG82" i="11"/>
  <c r="AG136" i="11" s="1"/>
  <c r="AF82" i="11"/>
  <c r="AF136" i="11" s="1"/>
  <c r="AC82" i="11"/>
  <c r="AC136" i="11" s="1"/>
  <c r="AB82" i="11"/>
  <c r="AB136" i="11" s="1"/>
  <c r="AA82" i="11"/>
  <c r="AA136" i="11" s="1"/>
  <c r="Z82" i="11"/>
  <c r="Z136" i="11" s="1"/>
  <c r="Y82" i="11"/>
  <c r="Y136" i="11" s="1"/>
  <c r="V82" i="11"/>
  <c r="V136" i="11" s="1"/>
  <c r="U82" i="11"/>
  <c r="U136" i="11" s="1"/>
  <c r="T82" i="11"/>
  <c r="T136" i="11" s="1"/>
  <c r="S82" i="11"/>
  <c r="S136" i="11" s="1"/>
  <c r="R82" i="11"/>
  <c r="R136" i="11" s="1"/>
  <c r="O82" i="11"/>
  <c r="O136" i="11" s="1"/>
  <c r="N82" i="11"/>
  <c r="N136" i="11" s="1"/>
  <c r="M82" i="11"/>
  <c r="M136" i="11" s="1"/>
  <c r="L82" i="11"/>
  <c r="L136" i="11" s="1"/>
  <c r="K82" i="11"/>
  <c r="K136" i="11" s="1"/>
  <c r="H82" i="11"/>
  <c r="H136" i="11" s="1"/>
  <c r="G82" i="11"/>
  <c r="G136" i="11" s="1"/>
  <c r="F82" i="11"/>
  <c r="F136" i="11" s="1"/>
  <c r="E82" i="11"/>
  <c r="E136" i="11" s="1"/>
  <c r="D82" i="11"/>
  <c r="D136" i="11" s="1"/>
  <c r="BB24" i="4"/>
  <c r="BB50" i="4" s="1"/>
  <c r="BC24" i="4"/>
  <c r="BC50" i="4" s="1"/>
  <c r="BD24" i="4"/>
  <c r="BD50" i="4" s="1"/>
  <c r="BE24" i="4"/>
  <c r="BA24" i="4"/>
  <c r="BH24" i="4" s="1"/>
  <c r="BZ119" i="4"/>
  <c r="BZ173" i="4" s="1"/>
  <c r="BY119" i="4"/>
  <c r="BY173" i="4" s="1"/>
  <c r="BX119" i="4"/>
  <c r="BX173" i="4" s="1"/>
  <c r="BW119" i="4"/>
  <c r="BW173" i="4" s="1"/>
  <c r="BV119" i="4"/>
  <c r="BV173" i="4" s="1"/>
  <c r="BS119" i="4"/>
  <c r="BS173" i="4" s="1"/>
  <c r="BR119" i="4"/>
  <c r="BR173" i="4" s="1"/>
  <c r="BQ119" i="4"/>
  <c r="BQ173" i="4" s="1"/>
  <c r="BP119" i="4"/>
  <c r="BP173" i="4" s="1"/>
  <c r="BO119" i="4"/>
  <c r="BO173" i="4" s="1"/>
  <c r="BL119" i="4"/>
  <c r="BL173" i="4" s="1"/>
  <c r="BK119" i="4"/>
  <c r="BK173" i="4" s="1"/>
  <c r="BJ119" i="4"/>
  <c r="BJ173" i="4" s="1"/>
  <c r="BI119" i="4"/>
  <c r="BI173" i="4" s="1"/>
  <c r="BH119" i="4"/>
  <c r="BH173" i="4" s="1"/>
  <c r="BE119" i="4"/>
  <c r="BE173" i="4" s="1"/>
  <c r="BD119" i="4"/>
  <c r="BD173" i="4" s="1"/>
  <c r="BC119" i="4"/>
  <c r="BC173" i="4" s="1"/>
  <c r="BB119" i="4"/>
  <c r="BB173" i="4" s="1"/>
  <c r="BA119" i="4"/>
  <c r="BA173" i="4" s="1"/>
  <c r="BZ117" i="4"/>
  <c r="BZ171" i="4" s="1"/>
  <c r="BY117" i="4"/>
  <c r="BY171" i="4" s="1"/>
  <c r="BX117" i="4"/>
  <c r="BX171" i="4" s="1"/>
  <c r="BW117" i="4"/>
  <c r="BW171" i="4" s="1"/>
  <c r="BV117" i="4"/>
  <c r="BV171" i="4" s="1"/>
  <c r="BS117" i="4"/>
  <c r="BS171" i="4" s="1"/>
  <c r="BR117" i="4"/>
  <c r="BR171" i="4" s="1"/>
  <c r="BQ117" i="4"/>
  <c r="BQ171" i="4" s="1"/>
  <c r="BP117" i="4"/>
  <c r="BP171" i="4" s="1"/>
  <c r="BO117" i="4"/>
  <c r="BO171" i="4" s="1"/>
  <c r="BL117" i="4"/>
  <c r="BL171" i="4" s="1"/>
  <c r="BK117" i="4"/>
  <c r="BK171" i="4" s="1"/>
  <c r="BJ117" i="4"/>
  <c r="BJ171" i="4" s="1"/>
  <c r="BI117" i="4"/>
  <c r="BI171" i="4" s="1"/>
  <c r="BH117" i="4"/>
  <c r="BH171" i="4" s="1"/>
  <c r="BE117" i="4"/>
  <c r="BE171" i="4" s="1"/>
  <c r="BD117" i="4"/>
  <c r="BD171" i="4" s="1"/>
  <c r="BC117" i="4"/>
  <c r="BC171" i="4" s="1"/>
  <c r="BB117" i="4"/>
  <c r="BB171" i="4" s="1"/>
  <c r="BA117" i="4"/>
  <c r="BA171" i="4" s="1"/>
  <c r="BZ115" i="4"/>
  <c r="BZ169" i="4" s="1"/>
  <c r="BY115" i="4"/>
  <c r="BY169" i="4" s="1"/>
  <c r="BX115" i="4"/>
  <c r="BX169" i="4" s="1"/>
  <c r="BW115" i="4"/>
  <c r="BW169" i="4" s="1"/>
  <c r="BV115" i="4"/>
  <c r="BV169" i="4" s="1"/>
  <c r="BS115" i="4"/>
  <c r="BS169" i="4" s="1"/>
  <c r="BR115" i="4"/>
  <c r="BR169" i="4" s="1"/>
  <c r="BQ115" i="4"/>
  <c r="BQ169" i="4" s="1"/>
  <c r="BP115" i="4"/>
  <c r="BP169" i="4" s="1"/>
  <c r="BO115" i="4"/>
  <c r="BO169" i="4" s="1"/>
  <c r="BL115" i="4"/>
  <c r="BL169" i="4" s="1"/>
  <c r="BK115" i="4"/>
  <c r="BK169" i="4" s="1"/>
  <c r="BJ115" i="4"/>
  <c r="BJ169" i="4" s="1"/>
  <c r="BI115" i="4"/>
  <c r="BI169" i="4" s="1"/>
  <c r="BH115" i="4"/>
  <c r="BH169" i="4" s="1"/>
  <c r="BE115" i="4"/>
  <c r="BE169" i="4" s="1"/>
  <c r="BD115" i="4"/>
  <c r="BD169" i="4" s="1"/>
  <c r="BC115" i="4"/>
  <c r="BC169" i="4" s="1"/>
  <c r="BB115" i="4"/>
  <c r="BB169" i="4" s="1"/>
  <c r="BA115" i="4"/>
  <c r="BA169" i="4" s="1"/>
  <c r="BZ107" i="4"/>
  <c r="BZ161" i="4" s="1"/>
  <c r="BY107" i="4"/>
  <c r="BY161" i="4" s="1"/>
  <c r="BX107" i="4"/>
  <c r="BX161" i="4" s="1"/>
  <c r="BW107" i="4"/>
  <c r="BW161" i="4" s="1"/>
  <c r="BV107" i="4"/>
  <c r="BV161" i="4" s="1"/>
  <c r="BS107" i="4"/>
  <c r="BS161" i="4" s="1"/>
  <c r="BR107" i="4"/>
  <c r="BR161" i="4" s="1"/>
  <c r="BQ107" i="4"/>
  <c r="BQ161" i="4" s="1"/>
  <c r="BP107" i="4"/>
  <c r="BP161" i="4" s="1"/>
  <c r="BO107" i="4"/>
  <c r="BO161" i="4" s="1"/>
  <c r="BL107" i="4"/>
  <c r="BL161" i="4" s="1"/>
  <c r="BK107" i="4"/>
  <c r="BK161" i="4" s="1"/>
  <c r="BJ107" i="4"/>
  <c r="BJ161" i="4" s="1"/>
  <c r="BI107" i="4"/>
  <c r="BI161" i="4" s="1"/>
  <c r="BH107" i="4"/>
  <c r="BH161" i="4" s="1"/>
  <c r="BE107" i="4"/>
  <c r="BE161" i="4" s="1"/>
  <c r="BD107" i="4"/>
  <c r="BD161" i="4" s="1"/>
  <c r="BC107" i="4"/>
  <c r="BC161" i="4" s="1"/>
  <c r="BB107" i="4"/>
  <c r="BB161" i="4" s="1"/>
  <c r="BA107" i="4"/>
  <c r="BA161" i="4" s="1"/>
  <c r="CG92" i="4"/>
  <c r="CF92" i="4"/>
  <c r="CF146" i="4" s="1"/>
  <c r="CE92" i="4"/>
  <c r="CE146" i="4" s="1"/>
  <c r="CD92" i="4"/>
  <c r="CD146" i="4" s="1"/>
  <c r="CC92" i="4"/>
  <c r="BZ92" i="4"/>
  <c r="BZ146" i="4" s="1"/>
  <c r="BY92" i="4"/>
  <c r="BY146" i="4" s="1"/>
  <c r="BX92" i="4"/>
  <c r="BX146" i="4" s="1"/>
  <c r="BW92" i="4"/>
  <c r="BV92" i="4"/>
  <c r="BV146" i="4" s="1"/>
  <c r="BS92" i="4"/>
  <c r="BS146" i="4" s="1"/>
  <c r="BR92" i="4"/>
  <c r="BR146" i="4" s="1"/>
  <c r="BQ92" i="4"/>
  <c r="BP92" i="4"/>
  <c r="BP146" i="4" s="1"/>
  <c r="BO92" i="4"/>
  <c r="BO146" i="4" s="1"/>
  <c r="BL92" i="4"/>
  <c r="BL146" i="4" s="1"/>
  <c r="BK92" i="4"/>
  <c r="BJ92" i="4"/>
  <c r="BJ146" i="4" s="1"/>
  <c r="BI92" i="4"/>
  <c r="BI146" i="4" s="1"/>
  <c r="BH92" i="4"/>
  <c r="BH146" i="4" s="1"/>
  <c r="BE92" i="4"/>
  <c r="BD92" i="4"/>
  <c r="BD146" i="4" s="1"/>
  <c r="BC92" i="4"/>
  <c r="BC146" i="4" s="1"/>
  <c r="BB92" i="4"/>
  <c r="BB146" i="4" s="1"/>
  <c r="BA92" i="4"/>
  <c r="CG90" i="4"/>
  <c r="CG144" i="4" s="1"/>
  <c r="CF90" i="4"/>
  <c r="CF144" i="4" s="1"/>
  <c r="CE90" i="4"/>
  <c r="CE144" i="4" s="1"/>
  <c r="CD90" i="4"/>
  <c r="CD144" i="4" s="1"/>
  <c r="CC90" i="4"/>
  <c r="CC144" i="4" s="1"/>
  <c r="BZ90" i="4"/>
  <c r="BZ144" i="4" s="1"/>
  <c r="BY90" i="4"/>
  <c r="BY144" i="4" s="1"/>
  <c r="BX90" i="4"/>
  <c r="BX144" i="4" s="1"/>
  <c r="BW90" i="4"/>
  <c r="BW144" i="4" s="1"/>
  <c r="BV90" i="4"/>
  <c r="BV144" i="4" s="1"/>
  <c r="BS90" i="4"/>
  <c r="BS144" i="4" s="1"/>
  <c r="BR90" i="4"/>
  <c r="BR144" i="4" s="1"/>
  <c r="BQ90" i="4"/>
  <c r="BQ144" i="4" s="1"/>
  <c r="BP90" i="4"/>
  <c r="BP144" i="4" s="1"/>
  <c r="BO90" i="4"/>
  <c r="BO144" i="4" s="1"/>
  <c r="BL90" i="4"/>
  <c r="BL144" i="4" s="1"/>
  <c r="BK90" i="4"/>
  <c r="BK144" i="4" s="1"/>
  <c r="BJ90" i="4"/>
  <c r="BJ144" i="4" s="1"/>
  <c r="BI90" i="4"/>
  <c r="BI144" i="4" s="1"/>
  <c r="BH90" i="4"/>
  <c r="BH144" i="4" s="1"/>
  <c r="BE90" i="4"/>
  <c r="BE144" i="4" s="1"/>
  <c r="BD90" i="4"/>
  <c r="BD144" i="4" s="1"/>
  <c r="BC90" i="4"/>
  <c r="BC144" i="4" s="1"/>
  <c r="BB90" i="4"/>
  <c r="BB144" i="4" s="1"/>
  <c r="BA90" i="4"/>
  <c r="BA144" i="4" s="1"/>
  <c r="CG88" i="4"/>
  <c r="CG142" i="4" s="1"/>
  <c r="CF88" i="4"/>
  <c r="CF142" i="4" s="1"/>
  <c r="CE88" i="4"/>
  <c r="CE142" i="4" s="1"/>
  <c r="CD88" i="4"/>
  <c r="CD142" i="4" s="1"/>
  <c r="CC88" i="4"/>
  <c r="CC142" i="4" s="1"/>
  <c r="BZ88" i="4"/>
  <c r="BZ142" i="4" s="1"/>
  <c r="BY88" i="4"/>
  <c r="BY142" i="4" s="1"/>
  <c r="BX88" i="4"/>
  <c r="BX142" i="4" s="1"/>
  <c r="BW88" i="4"/>
  <c r="BW142" i="4" s="1"/>
  <c r="BV88" i="4"/>
  <c r="BV142" i="4" s="1"/>
  <c r="BS88" i="4"/>
  <c r="BS142" i="4" s="1"/>
  <c r="BR88" i="4"/>
  <c r="BR142" i="4" s="1"/>
  <c r="BQ88" i="4"/>
  <c r="BQ142" i="4" s="1"/>
  <c r="BP88" i="4"/>
  <c r="BP142" i="4" s="1"/>
  <c r="BO88" i="4"/>
  <c r="BO142" i="4" s="1"/>
  <c r="BL88" i="4"/>
  <c r="BL142" i="4" s="1"/>
  <c r="BK88" i="4"/>
  <c r="BK142" i="4" s="1"/>
  <c r="BJ88" i="4"/>
  <c r="BJ142" i="4" s="1"/>
  <c r="BI88" i="4"/>
  <c r="BI142" i="4" s="1"/>
  <c r="BH88" i="4"/>
  <c r="BH142" i="4" s="1"/>
  <c r="BE88" i="4"/>
  <c r="BE142" i="4" s="1"/>
  <c r="BD88" i="4"/>
  <c r="BD142" i="4" s="1"/>
  <c r="BC88" i="4"/>
  <c r="BC142" i="4" s="1"/>
  <c r="BB88" i="4"/>
  <c r="BB142" i="4" s="1"/>
  <c r="BA88" i="4"/>
  <c r="BA142" i="4" s="1"/>
  <c r="CG80" i="4"/>
  <c r="CG134" i="4" s="1"/>
  <c r="CF80" i="4"/>
  <c r="CF134" i="4" s="1"/>
  <c r="CE80" i="4"/>
  <c r="CE134" i="4" s="1"/>
  <c r="CD80" i="4"/>
  <c r="CD134" i="4" s="1"/>
  <c r="CC80" i="4"/>
  <c r="CC134" i="4" s="1"/>
  <c r="BZ80" i="4"/>
  <c r="BZ134" i="4" s="1"/>
  <c r="BY80" i="4"/>
  <c r="BY134" i="4" s="1"/>
  <c r="BX80" i="4"/>
  <c r="BX134" i="4" s="1"/>
  <c r="BW80" i="4"/>
  <c r="BW134" i="4" s="1"/>
  <c r="BV80" i="4"/>
  <c r="BV134" i="4" s="1"/>
  <c r="BS80" i="4"/>
  <c r="BS134" i="4" s="1"/>
  <c r="BR80" i="4"/>
  <c r="BR134" i="4" s="1"/>
  <c r="BQ80" i="4"/>
  <c r="BQ134" i="4" s="1"/>
  <c r="BP80" i="4"/>
  <c r="BP134" i="4" s="1"/>
  <c r="BO80" i="4"/>
  <c r="BO134" i="4" s="1"/>
  <c r="BL80" i="4"/>
  <c r="BL134" i="4" s="1"/>
  <c r="BK80" i="4"/>
  <c r="BK134" i="4" s="1"/>
  <c r="BJ80" i="4"/>
  <c r="BJ134" i="4" s="1"/>
  <c r="BI80" i="4"/>
  <c r="BI134" i="4" s="1"/>
  <c r="BH80" i="4"/>
  <c r="BH134" i="4" s="1"/>
  <c r="BE80" i="4"/>
  <c r="BE134" i="4" s="1"/>
  <c r="BD80" i="4"/>
  <c r="BD134" i="4" s="1"/>
  <c r="BC80" i="4"/>
  <c r="BC134" i="4" s="1"/>
  <c r="BB80" i="4"/>
  <c r="BB134" i="4" s="1"/>
  <c r="BA80" i="4"/>
  <c r="BA134" i="4" s="1"/>
  <c r="AC119" i="4"/>
  <c r="AC173" i="4" s="1"/>
  <c r="AB119" i="4"/>
  <c r="AB173" i="4" s="1"/>
  <c r="AA119" i="4"/>
  <c r="AA173" i="4" s="1"/>
  <c r="Z119" i="4"/>
  <c r="Z173" i="4" s="1"/>
  <c r="Y119" i="4"/>
  <c r="Y173" i="4" s="1"/>
  <c r="AC117" i="4"/>
  <c r="AC171" i="4" s="1"/>
  <c r="AB117" i="4"/>
  <c r="AB171" i="4" s="1"/>
  <c r="AA117" i="4"/>
  <c r="AA171" i="4" s="1"/>
  <c r="Z117" i="4"/>
  <c r="Z171" i="4" s="1"/>
  <c r="Y117" i="4"/>
  <c r="Y171" i="4" s="1"/>
  <c r="AC115" i="4"/>
  <c r="AC169" i="4" s="1"/>
  <c r="AB115" i="4"/>
  <c r="AB169" i="4" s="1"/>
  <c r="AA115" i="4"/>
  <c r="AA169" i="4" s="1"/>
  <c r="Z115" i="4"/>
  <c r="Z169" i="4" s="1"/>
  <c r="Y115" i="4"/>
  <c r="Y169" i="4" s="1"/>
  <c r="AC107" i="4"/>
  <c r="AC161" i="4" s="1"/>
  <c r="AB107" i="4"/>
  <c r="AB161" i="4" s="1"/>
  <c r="AA107" i="4"/>
  <c r="AA161" i="4" s="1"/>
  <c r="Z107" i="4"/>
  <c r="Z161" i="4" s="1"/>
  <c r="Y107" i="4"/>
  <c r="Y161" i="4" s="1"/>
  <c r="V119" i="4"/>
  <c r="V173" i="4" s="1"/>
  <c r="U119" i="4"/>
  <c r="U173" i="4" s="1"/>
  <c r="T119" i="4"/>
  <c r="T173" i="4" s="1"/>
  <c r="S119" i="4"/>
  <c r="S173" i="4" s="1"/>
  <c r="R119" i="4"/>
  <c r="R173" i="4" s="1"/>
  <c r="V117" i="4"/>
  <c r="V171" i="4" s="1"/>
  <c r="U117" i="4"/>
  <c r="U171" i="4" s="1"/>
  <c r="T117" i="4"/>
  <c r="T171" i="4" s="1"/>
  <c r="S117" i="4"/>
  <c r="S171" i="4" s="1"/>
  <c r="R117" i="4"/>
  <c r="R171" i="4" s="1"/>
  <c r="V115" i="4"/>
  <c r="V169" i="4" s="1"/>
  <c r="U115" i="4"/>
  <c r="U169" i="4" s="1"/>
  <c r="T115" i="4"/>
  <c r="T169" i="4" s="1"/>
  <c r="S115" i="4"/>
  <c r="S169" i="4" s="1"/>
  <c r="R115" i="4"/>
  <c r="R169" i="4" s="1"/>
  <c r="V107" i="4"/>
  <c r="V161" i="4" s="1"/>
  <c r="U107" i="4"/>
  <c r="U161" i="4" s="1"/>
  <c r="T107" i="4"/>
  <c r="T161" i="4" s="1"/>
  <c r="S107" i="4"/>
  <c r="S161" i="4" s="1"/>
  <c r="R107" i="4"/>
  <c r="R161" i="4" s="1"/>
  <c r="O119" i="4"/>
  <c r="O173" i="4" s="1"/>
  <c r="N119" i="4"/>
  <c r="N173" i="4" s="1"/>
  <c r="M119" i="4"/>
  <c r="M173" i="4" s="1"/>
  <c r="L119" i="4"/>
  <c r="L173" i="4" s="1"/>
  <c r="K119" i="4"/>
  <c r="K173" i="4" s="1"/>
  <c r="O117" i="4"/>
  <c r="O171" i="4" s="1"/>
  <c r="N117" i="4"/>
  <c r="N171" i="4" s="1"/>
  <c r="M117" i="4"/>
  <c r="M171" i="4" s="1"/>
  <c r="L117" i="4"/>
  <c r="L171" i="4" s="1"/>
  <c r="K117" i="4"/>
  <c r="K171" i="4" s="1"/>
  <c r="O115" i="4"/>
  <c r="O169" i="4" s="1"/>
  <c r="N115" i="4"/>
  <c r="N169" i="4" s="1"/>
  <c r="M115" i="4"/>
  <c r="M169" i="4" s="1"/>
  <c r="L115" i="4"/>
  <c r="L169" i="4" s="1"/>
  <c r="K115" i="4"/>
  <c r="K169" i="4" s="1"/>
  <c r="O107" i="4"/>
  <c r="O161" i="4" s="1"/>
  <c r="N107" i="4"/>
  <c r="N161" i="4" s="1"/>
  <c r="M107" i="4"/>
  <c r="M161" i="4" s="1"/>
  <c r="L107" i="4"/>
  <c r="L161" i="4" s="1"/>
  <c r="K107" i="4"/>
  <c r="K161" i="4" s="1"/>
  <c r="E119" i="4"/>
  <c r="E173" i="4" s="1"/>
  <c r="F119" i="4"/>
  <c r="F173" i="4" s="1"/>
  <c r="G119" i="4"/>
  <c r="G173" i="4" s="1"/>
  <c r="H119" i="4"/>
  <c r="H173" i="4" s="1"/>
  <c r="D119" i="4"/>
  <c r="D173" i="4" s="1"/>
  <c r="D115" i="4"/>
  <c r="D169" i="4" s="1"/>
  <c r="E115" i="4"/>
  <c r="E169" i="4" s="1"/>
  <c r="F115" i="4"/>
  <c r="F169" i="4" s="1"/>
  <c r="G115" i="4"/>
  <c r="G169" i="4" s="1"/>
  <c r="H115" i="4"/>
  <c r="H169" i="4" s="1"/>
  <c r="D117" i="4"/>
  <c r="D171" i="4" s="1"/>
  <c r="E117" i="4"/>
  <c r="E171" i="4" s="1"/>
  <c r="F117" i="4"/>
  <c r="F171" i="4" s="1"/>
  <c r="G117" i="4"/>
  <c r="G171" i="4" s="1"/>
  <c r="H117" i="4"/>
  <c r="H171" i="4" s="1"/>
  <c r="E107" i="4"/>
  <c r="E161" i="4" s="1"/>
  <c r="F107" i="4"/>
  <c r="F161" i="4" s="1"/>
  <c r="G107" i="4"/>
  <c r="G161" i="4" s="1"/>
  <c r="H107" i="4"/>
  <c r="H161" i="4" s="1"/>
  <c r="D107" i="4"/>
  <c r="D161" i="4" s="1"/>
  <c r="AJ92" i="4"/>
  <c r="AJ146" i="4" s="1"/>
  <c r="AI92" i="4"/>
  <c r="AI146" i="4" s="1"/>
  <c r="AH92" i="4"/>
  <c r="AH146" i="4" s="1"/>
  <c r="AG92" i="4"/>
  <c r="AG146" i="4" s="1"/>
  <c r="AF92" i="4"/>
  <c r="AF146" i="4" s="1"/>
  <c r="AJ90" i="4"/>
  <c r="AJ144" i="4" s="1"/>
  <c r="AI90" i="4"/>
  <c r="AI144" i="4" s="1"/>
  <c r="AH90" i="4"/>
  <c r="AH144" i="4" s="1"/>
  <c r="AG90" i="4"/>
  <c r="AG144" i="4" s="1"/>
  <c r="AF90" i="4"/>
  <c r="AF144" i="4" s="1"/>
  <c r="AJ88" i="4"/>
  <c r="AJ142" i="4" s="1"/>
  <c r="AI88" i="4"/>
  <c r="AI142" i="4" s="1"/>
  <c r="AH88" i="4"/>
  <c r="AH142" i="4" s="1"/>
  <c r="AG88" i="4"/>
  <c r="AG142" i="4" s="1"/>
  <c r="AF88" i="4"/>
  <c r="AF142" i="4" s="1"/>
  <c r="AJ80" i="4"/>
  <c r="AJ134" i="4" s="1"/>
  <c r="AI80" i="4"/>
  <c r="AI134" i="4" s="1"/>
  <c r="AH80" i="4"/>
  <c r="AH134" i="4" s="1"/>
  <c r="AG80" i="4"/>
  <c r="AG134" i="4" s="1"/>
  <c r="AF80" i="4"/>
  <c r="AF134" i="4" s="1"/>
  <c r="AC92" i="4"/>
  <c r="AC146" i="4" s="1"/>
  <c r="AB92" i="4"/>
  <c r="AB146" i="4" s="1"/>
  <c r="AA92" i="4"/>
  <c r="AA146" i="4" s="1"/>
  <c r="Z92" i="4"/>
  <c r="Z146" i="4" s="1"/>
  <c r="Y92" i="4"/>
  <c r="Y146" i="4" s="1"/>
  <c r="AC90" i="4"/>
  <c r="AC144" i="4" s="1"/>
  <c r="AB90" i="4"/>
  <c r="AB144" i="4" s="1"/>
  <c r="AA90" i="4"/>
  <c r="AA144" i="4" s="1"/>
  <c r="Z90" i="4"/>
  <c r="Z144" i="4" s="1"/>
  <c r="Y90" i="4"/>
  <c r="Y144" i="4" s="1"/>
  <c r="AC88" i="4"/>
  <c r="AC142" i="4" s="1"/>
  <c r="AB88" i="4"/>
  <c r="AB142" i="4" s="1"/>
  <c r="AA88" i="4"/>
  <c r="AA142" i="4" s="1"/>
  <c r="Z88" i="4"/>
  <c r="Z142" i="4" s="1"/>
  <c r="Y88" i="4"/>
  <c r="Y142" i="4" s="1"/>
  <c r="AC80" i="4"/>
  <c r="AC134" i="4" s="1"/>
  <c r="AB80" i="4"/>
  <c r="AB134" i="4" s="1"/>
  <c r="AA80" i="4"/>
  <c r="AA134" i="4" s="1"/>
  <c r="Z80" i="4"/>
  <c r="Z134" i="4" s="1"/>
  <c r="Y80" i="4"/>
  <c r="Y134" i="4" s="1"/>
  <c r="V92" i="4"/>
  <c r="V146" i="4" s="1"/>
  <c r="U92" i="4"/>
  <c r="U146" i="4" s="1"/>
  <c r="T92" i="4"/>
  <c r="T146" i="4" s="1"/>
  <c r="S92" i="4"/>
  <c r="S146" i="4" s="1"/>
  <c r="R92" i="4"/>
  <c r="R146" i="4" s="1"/>
  <c r="V90" i="4"/>
  <c r="V144" i="4" s="1"/>
  <c r="U90" i="4"/>
  <c r="U144" i="4" s="1"/>
  <c r="T90" i="4"/>
  <c r="T144" i="4" s="1"/>
  <c r="S90" i="4"/>
  <c r="S144" i="4" s="1"/>
  <c r="R90" i="4"/>
  <c r="R144" i="4" s="1"/>
  <c r="V88" i="4"/>
  <c r="V142" i="4" s="1"/>
  <c r="U88" i="4"/>
  <c r="U142" i="4" s="1"/>
  <c r="T88" i="4"/>
  <c r="T142" i="4" s="1"/>
  <c r="S88" i="4"/>
  <c r="S142" i="4" s="1"/>
  <c r="R88" i="4"/>
  <c r="R142" i="4" s="1"/>
  <c r="V80" i="4"/>
  <c r="V134" i="4" s="1"/>
  <c r="U80" i="4"/>
  <c r="U134" i="4" s="1"/>
  <c r="T80" i="4"/>
  <c r="T134" i="4" s="1"/>
  <c r="S80" i="4"/>
  <c r="S134" i="4" s="1"/>
  <c r="R80" i="4"/>
  <c r="R134" i="4" s="1"/>
  <c r="O92" i="4"/>
  <c r="O146" i="4" s="1"/>
  <c r="N92" i="4"/>
  <c r="N146" i="4" s="1"/>
  <c r="M92" i="4"/>
  <c r="M146" i="4" s="1"/>
  <c r="L92" i="4"/>
  <c r="L146" i="4" s="1"/>
  <c r="K92" i="4"/>
  <c r="K146" i="4" s="1"/>
  <c r="O90" i="4"/>
  <c r="O144" i="4" s="1"/>
  <c r="N90" i="4"/>
  <c r="N144" i="4" s="1"/>
  <c r="M90" i="4"/>
  <c r="M144" i="4" s="1"/>
  <c r="L90" i="4"/>
  <c r="L144" i="4" s="1"/>
  <c r="K90" i="4"/>
  <c r="K144" i="4" s="1"/>
  <c r="O88" i="4"/>
  <c r="O142" i="4" s="1"/>
  <c r="N88" i="4"/>
  <c r="N142" i="4" s="1"/>
  <c r="M88" i="4"/>
  <c r="M142" i="4" s="1"/>
  <c r="L88" i="4"/>
  <c r="L142" i="4" s="1"/>
  <c r="K88" i="4"/>
  <c r="K142" i="4" s="1"/>
  <c r="O80" i="4"/>
  <c r="O134" i="4" s="1"/>
  <c r="N80" i="4"/>
  <c r="N134" i="4" s="1"/>
  <c r="M80" i="4"/>
  <c r="M134" i="4" s="1"/>
  <c r="L80" i="4"/>
  <c r="L134" i="4" s="1"/>
  <c r="K80" i="4"/>
  <c r="K134" i="4" s="1"/>
  <c r="E24" i="4"/>
  <c r="CD77" i="4" s="1"/>
  <c r="F24" i="4"/>
  <c r="BJ77" i="4" s="1"/>
  <c r="BJ104" i="4" s="1"/>
  <c r="G24" i="4"/>
  <c r="CF77" i="4" s="1"/>
  <c r="H24" i="4"/>
  <c r="BZ77" i="4" s="1"/>
  <c r="BZ104" i="4" s="1"/>
  <c r="D24" i="4"/>
  <c r="BH77" i="4" s="1"/>
  <c r="BH104" i="4" s="1"/>
  <c r="E80" i="4"/>
  <c r="E134" i="4" s="1"/>
  <c r="F80" i="4"/>
  <c r="F134" i="4" s="1"/>
  <c r="G80" i="4"/>
  <c r="G134" i="4" s="1"/>
  <c r="H80" i="4"/>
  <c r="H134" i="4" s="1"/>
  <c r="E88" i="4"/>
  <c r="E142" i="4" s="1"/>
  <c r="F88" i="4"/>
  <c r="F142" i="4" s="1"/>
  <c r="G88" i="4"/>
  <c r="G142" i="4" s="1"/>
  <c r="H88" i="4"/>
  <c r="H142" i="4" s="1"/>
  <c r="E90" i="4"/>
  <c r="E144" i="4" s="1"/>
  <c r="F90" i="4"/>
  <c r="F144" i="4" s="1"/>
  <c r="G90" i="4"/>
  <c r="G144" i="4" s="1"/>
  <c r="H90" i="4"/>
  <c r="H144" i="4" s="1"/>
  <c r="E92" i="4"/>
  <c r="E146" i="4" s="1"/>
  <c r="F92" i="4"/>
  <c r="F146" i="4" s="1"/>
  <c r="G92" i="4"/>
  <c r="G146" i="4" s="1"/>
  <c r="H92" i="4"/>
  <c r="H146" i="4" s="1"/>
  <c r="D80" i="4"/>
  <c r="D134" i="4" s="1"/>
  <c r="D88" i="4"/>
  <c r="D142" i="4" s="1"/>
  <c r="D90" i="4"/>
  <c r="D144" i="4" s="1"/>
  <c r="D92" i="4"/>
  <c r="D146" i="4" s="1"/>
  <c r="K20" i="1"/>
  <c r="G20" i="1"/>
  <c r="J20" i="1" s="1"/>
  <c r="E20" i="1"/>
  <c r="D20" i="1"/>
  <c r="F20" i="1" s="1"/>
  <c r="C20" i="1"/>
  <c r="I20" i="1" s="1"/>
  <c r="BK25" i="11" l="1"/>
  <c r="N51" i="4"/>
  <c r="AB23" i="4"/>
  <c r="U78" i="4"/>
  <c r="U105" i="4" s="1"/>
  <c r="U132" i="4"/>
  <c r="U159" i="4" s="1"/>
  <c r="N132" i="4"/>
  <c r="N78" i="4"/>
  <c r="N105" i="4" s="1"/>
  <c r="U51" i="4"/>
  <c r="V159" i="4"/>
  <c r="AC105" i="4"/>
  <c r="O159" i="4"/>
  <c r="V105" i="4"/>
  <c r="O105" i="4"/>
  <c r="H105" i="4"/>
  <c r="AC159" i="4"/>
  <c r="N159" i="4"/>
  <c r="AA105" i="4"/>
  <c r="M105" i="4"/>
  <c r="AA159" i="4"/>
  <c r="M159" i="4"/>
  <c r="T159" i="4"/>
  <c r="T105" i="4"/>
  <c r="S159" i="4"/>
  <c r="Z105" i="4"/>
  <c r="L159" i="4"/>
  <c r="S105" i="4"/>
  <c r="L105" i="4"/>
  <c r="Z159" i="4"/>
  <c r="K159" i="4"/>
  <c r="K105" i="4"/>
  <c r="BC79" i="12"/>
  <c r="BC106" i="12" s="1"/>
  <c r="BI25" i="12"/>
  <c r="BP25" i="12" s="1"/>
  <c r="BW25" i="12" s="1"/>
  <c r="CD25" i="12" s="1"/>
  <c r="BH25" i="12"/>
  <c r="BO25" i="12" s="1"/>
  <c r="BV25" i="12" s="1"/>
  <c r="CC25" i="12" s="1"/>
  <c r="N25" i="12"/>
  <c r="N52" i="12" s="1"/>
  <c r="BL25" i="12"/>
  <c r="BS25" i="12" s="1"/>
  <c r="BZ25" i="12" s="1"/>
  <c r="CG25" i="12" s="1"/>
  <c r="BD52" i="12"/>
  <c r="BK52" i="12" s="1"/>
  <c r="BR52" i="12" s="1"/>
  <c r="BY52" i="12" s="1"/>
  <c r="BK25" i="12"/>
  <c r="BR25" i="12" s="1"/>
  <c r="BY25" i="12" s="1"/>
  <c r="CF25" i="12" s="1"/>
  <c r="E133" i="12"/>
  <c r="L133" i="12" s="1"/>
  <c r="S133" i="12" s="1"/>
  <c r="Z133" i="12" s="1"/>
  <c r="AG133" i="12" s="1"/>
  <c r="BB133" i="12"/>
  <c r="BE79" i="12"/>
  <c r="BA79" i="12"/>
  <c r="BE133" i="12"/>
  <c r="BA133" i="12"/>
  <c r="BD133" i="12"/>
  <c r="BD160" i="12" s="1"/>
  <c r="BB79" i="12"/>
  <c r="BC133" i="12"/>
  <c r="BC160" i="12" s="1"/>
  <c r="BJ25" i="12"/>
  <c r="BQ25" i="12" s="1"/>
  <c r="BX25" i="12" s="1"/>
  <c r="CE25" i="12" s="1"/>
  <c r="Y23" i="4"/>
  <c r="R132" i="4"/>
  <c r="R78" i="4"/>
  <c r="R51" i="4"/>
  <c r="F52" i="11"/>
  <c r="K79" i="11"/>
  <c r="F133" i="11"/>
  <c r="AJ133" i="11"/>
  <c r="BZ79" i="11"/>
  <c r="BZ106" i="11" s="1"/>
  <c r="BL133" i="11"/>
  <c r="BL160" i="11" s="1"/>
  <c r="K25" i="11"/>
  <c r="R25" i="11" s="1"/>
  <c r="R52" i="11" s="1"/>
  <c r="O79" i="11"/>
  <c r="AF79" i="11"/>
  <c r="Z133" i="11"/>
  <c r="CF79" i="11"/>
  <c r="BW133" i="11"/>
  <c r="BW160" i="11" s="1"/>
  <c r="H79" i="11"/>
  <c r="T79" i="11"/>
  <c r="AG79" i="11"/>
  <c r="N133" i="11"/>
  <c r="AC133" i="11"/>
  <c r="BD79" i="11"/>
  <c r="BD106" i="11" s="1"/>
  <c r="BV79" i="11"/>
  <c r="BV106" i="11" s="1"/>
  <c r="BA133" i="11"/>
  <c r="BA160" i="11" s="1"/>
  <c r="BX133" i="11"/>
  <c r="BX160" i="11" s="1"/>
  <c r="AA79" i="11"/>
  <c r="T133" i="11"/>
  <c r="BO79" i="11"/>
  <c r="BO106" i="11" s="1"/>
  <c r="E52" i="11"/>
  <c r="E133" i="11"/>
  <c r="BC79" i="11"/>
  <c r="BC106" i="11" s="1"/>
  <c r="BP79" i="11"/>
  <c r="BP106" i="11" s="1"/>
  <c r="E79" i="11"/>
  <c r="U79" i="11"/>
  <c r="D133" i="11"/>
  <c r="S133" i="11"/>
  <c r="AF133" i="11"/>
  <c r="BJ79" i="11"/>
  <c r="BJ106" i="11" s="1"/>
  <c r="BY79" i="11"/>
  <c r="BY106" i="11" s="1"/>
  <c r="BB133" i="11"/>
  <c r="BB160" i="11" s="1"/>
  <c r="D52" i="11"/>
  <c r="D79" i="11"/>
  <c r="N79" i="11"/>
  <c r="Z79" i="11"/>
  <c r="AJ79" i="11"/>
  <c r="M133" i="11"/>
  <c r="Y133" i="11"/>
  <c r="AI133" i="11"/>
  <c r="BI79" i="11"/>
  <c r="BI106" i="11" s="1"/>
  <c r="BS79" i="11"/>
  <c r="BS106" i="11" s="1"/>
  <c r="CE79" i="11"/>
  <c r="BK133" i="11"/>
  <c r="BK160" i="11" s="1"/>
  <c r="CG133" i="11"/>
  <c r="V25" i="11"/>
  <c r="O52" i="11"/>
  <c r="L52" i="11"/>
  <c r="S25" i="11"/>
  <c r="H52" i="11"/>
  <c r="G52" i="11"/>
  <c r="N25" i="11"/>
  <c r="BJ25" i="11"/>
  <c r="BC52" i="11"/>
  <c r="BA52" i="11"/>
  <c r="BH25" i="11"/>
  <c r="BB52" i="11"/>
  <c r="BI25" i="11"/>
  <c r="G79" i="11"/>
  <c r="L79" i="11"/>
  <c r="R79" i="11"/>
  <c r="V79" i="11"/>
  <c r="AB79" i="11"/>
  <c r="AH79" i="11"/>
  <c r="H133" i="11"/>
  <c r="K133" i="11"/>
  <c r="O133" i="11"/>
  <c r="U133" i="11"/>
  <c r="AA133" i="11"/>
  <c r="AG133" i="11"/>
  <c r="BA79" i="11"/>
  <c r="BA106" i="11" s="1"/>
  <c r="BE79" i="11"/>
  <c r="BE106" i="11" s="1"/>
  <c r="BK79" i="11"/>
  <c r="BK106" i="11" s="1"/>
  <c r="BQ79" i="11"/>
  <c r="BQ106" i="11" s="1"/>
  <c r="BW79" i="11"/>
  <c r="BW106" i="11" s="1"/>
  <c r="CC79" i="11"/>
  <c r="CG79" i="11"/>
  <c r="BE133" i="11"/>
  <c r="BE160" i="11" s="1"/>
  <c r="BQ133" i="11"/>
  <c r="BQ160" i="11" s="1"/>
  <c r="BK52" i="11"/>
  <c r="BR25" i="11"/>
  <c r="CF133" i="11"/>
  <c r="BZ133" i="11"/>
  <c r="BZ160" i="11" s="1"/>
  <c r="BV133" i="11"/>
  <c r="BV160" i="11" s="1"/>
  <c r="BP133" i="11"/>
  <c r="BP160" i="11" s="1"/>
  <c r="BJ133" i="11"/>
  <c r="BJ160" i="11" s="1"/>
  <c r="BD133" i="11"/>
  <c r="BD160" i="11" s="1"/>
  <c r="CE133" i="11"/>
  <c r="BY133" i="11"/>
  <c r="BY160" i="11" s="1"/>
  <c r="BS133" i="11"/>
  <c r="BS160" i="11" s="1"/>
  <c r="BO133" i="11"/>
  <c r="BO160" i="11" s="1"/>
  <c r="BI133" i="11"/>
  <c r="BI160" i="11" s="1"/>
  <c r="BC133" i="11"/>
  <c r="BC160" i="11" s="1"/>
  <c r="T25" i="11"/>
  <c r="F79" i="11"/>
  <c r="M79" i="11"/>
  <c r="S79" i="11"/>
  <c r="Y79" i="11"/>
  <c r="AC79" i="11"/>
  <c r="AI79" i="11"/>
  <c r="G133" i="11"/>
  <c r="L133" i="11"/>
  <c r="R133" i="11"/>
  <c r="V133" i="11"/>
  <c r="AB133" i="11"/>
  <c r="AH133" i="11"/>
  <c r="BB79" i="11"/>
  <c r="BB106" i="11" s="1"/>
  <c r="BH79" i="11"/>
  <c r="BH106" i="11" s="1"/>
  <c r="BL79" i="11"/>
  <c r="BL106" i="11" s="1"/>
  <c r="BR79" i="11"/>
  <c r="BR106" i="11" s="1"/>
  <c r="BX79" i="11"/>
  <c r="BX106" i="11" s="1"/>
  <c r="CD79" i="11"/>
  <c r="BH133" i="11"/>
  <c r="BH160" i="11" s="1"/>
  <c r="BR133" i="11"/>
  <c r="BR160" i="11" s="1"/>
  <c r="CD133" i="11"/>
  <c r="BL25" i="11"/>
  <c r="BI24" i="4"/>
  <c r="BP24" i="4" s="1"/>
  <c r="BA50" i="4"/>
  <c r="BR79" i="12"/>
  <c r="BK106" i="12"/>
  <c r="BJ79" i="12"/>
  <c r="BD106" i="12"/>
  <c r="BB139" i="12"/>
  <c r="G79" i="12"/>
  <c r="N79" i="12" s="1"/>
  <c r="U79" i="12" s="1"/>
  <c r="AB79" i="12" s="1"/>
  <c r="AI79" i="12" s="1"/>
  <c r="H133" i="12"/>
  <c r="O133" i="12" s="1"/>
  <c r="V133" i="12" s="1"/>
  <c r="AC133" i="12" s="1"/>
  <c r="AJ133" i="12" s="1"/>
  <c r="M25" i="12"/>
  <c r="F79" i="12"/>
  <c r="M79" i="12" s="1"/>
  <c r="T79" i="12" s="1"/>
  <c r="AA79" i="12" s="1"/>
  <c r="AH79" i="12" s="1"/>
  <c r="G133" i="12"/>
  <c r="N133" i="12" s="1"/>
  <c r="U133" i="12" s="1"/>
  <c r="AB133" i="12" s="1"/>
  <c r="AI133" i="12" s="1"/>
  <c r="K25" i="12"/>
  <c r="L25" i="12"/>
  <c r="U25" i="12"/>
  <c r="D52" i="12"/>
  <c r="D79" i="12"/>
  <c r="K79" i="12" s="1"/>
  <c r="R79" i="12" s="1"/>
  <c r="Y79" i="12" s="1"/>
  <c r="AF79" i="12" s="1"/>
  <c r="E79" i="12"/>
  <c r="L79" i="12" s="1"/>
  <c r="S79" i="12" s="1"/>
  <c r="Z79" i="12" s="1"/>
  <c r="AG79" i="12" s="1"/>
  <c r="F133" i="12"/>
  <c r="M133" i="12" s="1"/>
  <c r="T133" i="12" s="1"/>
  <c r="AA133" i="12" s="1"/>
  <c r="AH133" i="12" s="1"/>
  <c r="O25" i="12"/>
  <c r="H79" i="12"/>
  <c r="O79" i="12" s="1"/>
  <c r="V79" i="12" s="1"/>
  <c r="AC79" i="12" s="1"/>
  <c r="AJ79" i="12" s="1"/>
  <c r="D133" i="12"/>
  <c r="K133" i="12" s="1"/>
  <c r="R133" i="12" s="1"/>
  <c r="Y133" i="12" s="1"/>
  <c r="AF133" i="12" s="1"/>
  <c r="BL77" i="4"/>
  <c r="BL104" i="4" s="1"/>
  <c r="BR77" i="4"/>
  <c r="BR104" i="4" s="1"/>
  <c r="BB77" i="4"/>
  <c r="BB104" i="4" s="1"/>
  <c r="BV131" i="4"/>
  <c r="BV158" i="4" s="1"/>
  <c r="BO131" i="4"/>
  <c r="BO158" i="4" s="1"/>
  <c r="BH131" i="4"/>
  <c r="BH158" i="4" s="1"/>
  <c r="CC131" i="4"/>
  <c r="BP131" i="4"/>
  <c r="BP158" i="4" s="1"/>
  <c r="BI131" i="4"/>
  <c r="BI158" i="4" s="1"/>
  <c r="CD131" i="4"/>
  <c r="BB131" i="4"/>
  <c r="BB158" i="4" s="1"/>
  <c r="BC77" i="4"/>
  <c r="BC104" i="4" s="1"/>
  <c r="BI77" i="4"/>
  <c r="BI104" i="4" s="1"/>
  <c r="BO77" i="4"/>
  <c r="BO104" i="4" s="1"/>
  <c r="BS77" i="4"/>
  <c r="BS104" i="4" s="1"/>
  <c r="BY77" i="4"/>
  <c r="BY104" i="4" s="1"/>
  <c r="CE77" i="4"/>
  <c r="BA131" i="4"/>
  <c r="BA158" i="4" s="1"/>
  <c r="BX77" i="4"/>
  <c r="BX104" i="4" s="1"/>
  <c r="BD77" i="4"/>
  <c r="BD104" i="4" s="1"/>
  <c r="BP77" i="4"/>
  <c r="BP104" i="4" s="1"/>
  <c r="BV77" i="4"/>
  <c r="BV104" i="4" s="1"/>
  <c r="BW131" i="4"/>
  <c r="BW158" i="4" s="1"/>
  <c r="BJ131" i="4"/>
  <c r="BJ158" i="4" s="1"/>
  <c r="CE131" i="4"/>
  <c r="BC131" i="4"/>
  <c r="BC158" i="4" s="1"/>
  <c r="BX131" i="4"/>
  <c r="BX158" i="4" s="1"/>
  <c r="BQ131" i="4"/>
  <c r="BQ158" i="4" s="1"/>
  <c r="BZ131" i="4"/>
  <c r="BZ158" i="4" s="1"/>
  <c r="BS131" i="4"/>
  <c r="BS158" i="4" s="1"/>
  <c r="BL131" i="4"/>
  <c r="BL158" i="4" s="1"/>
  <c r="CG131" i="4"/>
  <c r="BE131" i="4"/>
  <c r="BE158" i="4" s="1"/>
  <c r="G131" i="4"/>
  <c r="G158" i="4" s="1"/>
  <c r="CF131" i="4"/>
  <c r="BD131" i="4"/>
  <c r="BD158" i="4" s="1"/>
  <c r="BY131" i="4"/>
  <c r="BY158" i="4" s="1"/>
  <c r="BR131" i="4"/>
  <c r="BR158" i="4" s="1"/>
  <c r="BK131" i="4"/>
  <c r="BK158" i="4" s="1"/>
  <c r="BA77" i="4"/>
  <c r="BA104" i="4" s="1"/>
  <c r="BE77" i="4"/>
  <c r="BE104" i="4" s="1"/>
  <c r="BK77" i="4"/>
  <c r="BK104" i="4" s="1"/>
  <c r="BQ77" i="4"/>
  <c r="BQ104" i="4" s="1"/>
  <c r="BW77" i="4"/>
  <c r="BW104" i="4" s="1"/>
  <c r="CC77" i="4"/>
  <c r="CG77" i="4"/>
  <c r="BE50" i="4"/>
  <c r="BL24" i="4"/>
  <c r="BH50" i="4"/>
  <c r="BO24" i="4"/>
  <c r="BI50" i="4"/>
  <c r="BK24" i="4"/>
  <c r="BJ24" i="4"/>
  <c r="BA146" i="4"/>
  <c r="BE146" i="4"/>
  <c r="BK146" i="4"/>
  <c r="BQ146" i="4"/>
  <c r="BW146" i="4"/>
  <c r="CC146" i="4"/>
  <c r="CG146" i="4"/>
  <c r="M24" i="4"/>
  <c r="T24" i="4" s="1"/>
  <c r="AA24" i="4" s="1"/>
  <c r="AH24" i="4" s="1"/>
  <c r="AH131" i="4"/>
  <c r="T131" i="4"/>
  <c r="T158" i="4" s="1"/>
  <c r="M131" i="4"/>
  <c r="M158" i="4" s="1"/>
  <c r="AA131" i="4"/>
  <c r="AA158" i="4" s="1"/>
  <c r="L77" i="4"/>
  <c r="L104" i="4" s="1"/>
  <c r="Z131" i="4"/>
  <c r="Z158" i="4" s="1"/>
  <c r="E131" i="4"/>
  <c r="E158" i="4" s="1"/>
  <c r="AG131" i="4"/>
  <c r="L131" i="4"/>
  <c r="L158" i="4" s="1"/>
  <c r="S131" i="4"/>
  <c r="S158" i="4" s="1"/>
  <c r="Y77" i="4"/>
  <c r="Y104" i="4" s="1"/>
  <c r="AF131" i="4"/>
  <c r="Y131" i="4"/>
  <c r="Y158" i="4" s="1"/>
  <c r="K131" i="4"/>
  <c r="K158" i="4" s="1"/>
  <c r="D131" i="4"/>
  <c r="D158" i="4" s="1"/>
  <c r="R131" i="4"/>
  <c r="R158" i="4" s="1"/>
  <c r="F131" i="4"/>
  <c r="F158" i="4" s="1"/>
  <c r="AJ77" i="4"/>
  <c r="AJ131" i="4"/>
  <c r="AC131" i="4"/>
  <c r="AC158" i="4" s="1"/>
  <c r="O131" i="4"/>
  <c r="O158" i="4" s="1"/>
  <c r="G50" i="4"/>
  <c r="N50" i="4" s="1"/>
  <c r="U50" i="4" s="1"/>
  <c r="AB50" i="4" s="1"/>
  <c r="AI131" i="4"/>
  <c r="U131" i="4"/>
  <c r="U158" i="4" s="1"/>
  <c r="AB131" i="4"/>
  <c r="AB158" i="4" s="1"/>
  <c r="N131" i="4"/>
  <c r="N158" i="4" s="1"/>
  <c r="H131" i="4"/>
  <c r="H158" i="4" s="1"/>
  <c r="V131" i="4"/>
  <c r="V158" i="4" s="1"/>
  <c r="G77" i="4"/>
  <c r="G104" i="4" s="1"/>
  <c r="K77" i="4"/>
  <c r="K104" i="4" s="1"/>
  <c r="R77" i="4"/>
  <c r="R104" i="4" s="1"/>
  <c r="K186" i="4" a="1"/>
  <c r="H77" i="4"/>
  <c r="H104" i="4" s="1"/>
  <c r="V77" i="4"/>
  <c r="V104" i="4" s="1"/>
  <c r="O77" i="4"/>
  <c r="O104" i="4" s="1"/>
  <c r="AI77" i="4"/>
  <c r="O24" i="4"/>
  <c r="V24" i="4" s="1"/>
  <c r="AC24" i="4" s="1"/>
  <c r="AJ24" i="4" s="1"/>
  <c r="F50" i="4"/>
  <c r="M50" i="4" s="1"/>
  <c r="T50" i="4" s="1"/>
  <c r="AA50" i="4" s="1"/>
  <c r="D50" i="4"/>
  <c r="K50" i="4" s="1"/>
  <c r="R50" i="4" s="1"/>
  <c r="Y50" i="4" s="1"/>
  <c r="K24" i="4"/>
  <c r="R24" i="4" s="1"/>
  <c r="Y24" i="4" s="1"/>
  <c r="AF24" i="4" s="1"/>
  <c r="AF77" i="4"/>
  <c r="D77" i="4"/>
  <c r="AH77" i="4"/>
  <c r="E50" i="4"/>
  <c r="L50" i="4" s="1"/>
  <c r="S50" i="4" s="1"/>
  <c r="Z50" i="4" s="1"/>
  <c r="L24" i="4"/>
  <c r="S24" i="4" s="1"/>
  <c r="Z24" i="4" s="1"/>
  <c r="AG24" i="4" s="1"/>
  <c r="AG77" i="4"/>
  <c r="Z77" i="4"/>
  <c r="Z104" i="4" s="1"/>
  <c r="S77" i="4"/>
  <c r="S104" i="4" s="1"/>
  <c r="E77" i="4"/>
  <c r="E104" i="4" s="1"/>
  <c r="M77" i="4"/>
  <c r="M104" i="4" s="1"/>
  <c r="T77" i="4"/>
  <c r="T104" i="4" s="1"/>
  <c r="AB77" i="4"/>
  <c r="AB104" i="4" s="1"/>
  <c r="N24" i="4"/>
  <c r="U24" i="4" s="1"/>
  <c r="AB24" i="4" s="1"/>
  <c r="AI24" i="4" s="1"/>
  <c r="AA77" i="4"/>
  <c r="AA104" i="4" s="1"/>
  <c r="F77" i="4"/>
  <c r="F104" i="4" s="1"/>
  <c r="N77" i="4"/>
  <c r="N104" i="4" s="1"/>
  <c r="U77" i="4"/>
  <c r="AC77" i="4"/>
  <c r="AC104" i="4" s="1"/>
  <c r="H50" i="4"/>
  <c r="O50" i="4" s="1"/>
  <c r="V50" i="4" s="1"/>
  <c r="AC50" i="4" s="1"/>
  <c r="H20" i="1"/>
  <c r="L20" i="1"/>
  <c r="BB7" i="12"/>
  <c r="BC7" i="12"/>
  <c r="BD7" i="12"/>
  <c r="BE7" i="12"/>
  <c r="BA7" i="12"/>
  <c r="E7" i="12"/>
  <c r="F7" i="12"/>
  <c r="G7" i="12"/>
  <c r="H7" i="12"/>
  <c r="D7" i="12"/>
  <c r="BB7" i="11"/>
  <c r="BC7" i="11"/>
  <c r="BD7" i="11"/>
  <c r="BE7" i="11"/>
  <c r="BA7" i="11"/>
  <c r="E7" i="11"/>
  <c r="F7" i="11"/>
  <c r="G7" i="11"/>
  <c r="H7" i="11"/>
  <c r="D7" i="11"/>
  <c r="AF192" i="4"/>
  <c r="AG192" i="4" s="1"/>
  <c r="AH192" i="4" s="1"/>
  <c r="AI192" i="4" s="1"/>
  <c r="BB7" i="4"/>
  <c r="BC7" i="4"/>
  <c r="BD7" i="4"/>
  <c r="BE7" i="4"/>
  <c r="BA7" i="4"/>
  <c r="E7" i="4"/>
  <c r="F7" i="4"/>
  <c r="G7" i="4"/>
  <c r="H7" i="4"/>
  <c r="D8" i="4"/>
  <c r="D5" i="4" s="1"/>
  <c r="D7" i="4"/>
  <c r="D11" i="4" s="1"/>
  <c r="D12" i="4" s="1"/>
  <c r="AI23" i="4" l="1"/>
  <c r="AB78" i="4"/>
  <c r="AB105" i="4" s="1"/>
  <c r="AB51" i="4"/>
  <c r="AB132" i="4"/>
  <c r="AB159" i="4" s="1"/>
  <c r="R105" i="4"/>
  <c r="R159" i="4"/>
  <c r="BK133" i="12"/>
  <c r="BK160" i="12" s="1"/>
  <c r="BB160" i="12"/>
  <c r="BI133" i="12"/>
  <c r="BJ133" i="12"/>
  <c r="BJ160" i="12" s="1"/>
  <c r="BE160" i="12"/>
  <c r="BL133" i="12"/>
  <c r="BB106" i="12"/>
  <c r="BI79" i="12"/>
  <c r="BH79" i="12"/>
  <c r="BA106" i="12"/>
  <c r="BA160" i="12"/>
  <c r="BH133" i="12"/>
  <c r="BE106" i="12"/>
  <c r="BL79" i="12"/>
  <c r="AF23" i="4"/>
  <c r="Y78" i="4"/>
  <c r="Y51" i="4"/>
  <c r="Y132" i="4"/>
  <c r="Y25" i="11"/>
  <c r="Y52" i="11" s="1"/>
  <c r="K52" i="11"/>
  <c r="T52" i="11"/>
  <c r="AA25" i="11"/>
  <c r="BI52" i="11"/>
  <c r="BP25" i="11"/>
  <c r="BR52" i="11"/>
  <c r="BY25" i="11"/>
  <c r="BJ52" i="11"/>
  <c r="BQ25" i="11"/>
  <c r="S52" i="11"/>
  <c r="Z25" i="11"/>
  <c r="BL52" i="11"/>
  <c r="BS25" i="11"/>
  <c r="BH52" i="11"/>
  <c r="BO25" i="11"/>
  <c r="U25" i="11"/>
  <c r="N52" i="11"/>
  <c r="V52" i="11"/>
  <c r="AC25" i="11"/>
  <c r="BJ106" i="12"/>
  <c r="BQ79" i="12"/>
  <c r="BR106" i="12"/>
  <c r="BY79" i="12"/>
  <c r="K52" i="12"/>
  <c r="R25" i="12"/>
  <c r="O52" i="12"/>
  <c r="V25" i="12"/>
  <c r="U52" i="12"/>
  <c r="AB25" i="12"/>
  <c r="L52" i="12"/>
  <c r="S25" i="12"/>
  <c r="T25" i="12"/>
  <c r="M52" i="12"/>
  <c r="BJ50" i="4"/>
  <c r="BQ24" i="4"/>
  <c r="BO50" i="4"/>
  <c r="BV24" i="4"/>
  <c r="BK50" i="4"/>
  <c r="BR24" i="4"/>
  <c r="BP50" i="4"/>
  <c r="BW24" i="4"/>
  <c r="BL50" i="4"/>
  <c r="BS24" i="4"/>
  <c r="K187" i="4"/>
  <c r="K186" i="4"/>
  <c r="K188" i="4"/>
  <c r="K189" i="4"/>
  <c r="K190" i="4"/>
  <c r="U104" i="4"/>
  <c r="D104" i="4"/>
  <c r="AJ192" i="4"/>
  <c r="AK192" i="4" s="1"/>
  <c r="AL192" i="4" s="1"/>
  <c r="BE64" i="12"/>
  <c r="BE118" i="12" s="1"/>
  <c r="BE172" i="12" s="1"/>
  <c r="BD64" i="12"/>
  <c r="BD118" i="12" s="1"/>
  <c r="BD172" i="12" s="1"/>
  <c r="BC64" i="12"/>
  <c r="BC118" i="12" s="1"/>
  <c r="BC172" i="12" s="1"/>
  <c r="BB64" i="12"/>
  <c r="BB118" i="12" s="1"/>
  <c r="BB172" i="12" s="1"/>
  <c r="BA64" i="12"/>
  <c r="BA118" i="12" s="1"/>
  <c r="BA172" i="12" s="1"/>
  <c r="BL64" i="12"/>
  <c r="BL118" i="12" s="1"/>
  <c r="BL172" i="12" s="1"/>
  <c r="BK64" i="12"/>
  <c r="BK118" i="12" s="1"/>
  <c r="BK172" i="12" s="1"/>
  <c r="BJ64" i="12"/>
  <c r="BJ118" i="12" s="1"/>
  <c r="BJ172" i="12" s="1"/>
  <c r="BI64" i="12"/>
  <c r="BI118" i="12" s="1"/>
  <c r="BI172" i="12" s="1"/>
  <c r="BH64" i="12"/>
  <c r="BH118" i="12" s="1"/>
  <c r="BH172" i="12" s="1"/>
  <c r="BS64" i="12"/>
  <c r="BS118" i="12" s="1"/>
  <c r="BS172" i="12" s="1"/>
  <c r="BR64" i="12"/>
  <c r="BR118" i="12" s="1"/>
  <c r="BR172" i="12" s="1"/>
  <c r="BQ64" i="12"/>
  <c r="BQ118" i="12" s="1"/>
  <c r="BQ172" i="12" s="1"/>
  <c r="BP64" i="12"/>
  <c r="BP118" i="12" s="1"/>
  <c r="BP172" i="12" s="1"/>
  <c r="BO64" i="12"/>
  <c r="BO118" i="12" s="1"/>
  <c r="BO172" i="12" s="1"/>
  <c r="BZ64" i="12"/>
  <c r="BZ118" i="12" s="1"/>
  <c r="BZ172" i="12" s="1"/>
  <c r="BY64" i="12"/>
  <c r="BY118" i="12" s="1"/>
  <c r="BY172" i="12" s="1"/>
  <c r="BX64" i="12"/>
  <c r="BX118" i="12" s="1"/>
  <c r="BX172" i="12" s="1"/>
  <c r="BW64" i="12"/>
  <c r="BW118" i="12" s="1"/>
  <c r="BW172" i="12" s="1"/>
  <c r="BV64" i="12"/>
  <c r="BV118" i="12" s="1"/>
  <c r="BV172" i="12" s="1"/>
  <c r="CG37" i="12"/>
  <c r="CG91" i="12" s="1"/>
  <c r="CG145" i="12" s="1"/>
  <c r="CF37" i="12"/>
  <c r="CF91" i="12" s="1"/>
  <c r="CF145" i="12" s="1"/>
  <c r="CE37" i="12"/>
  <c r="CE91" i="12" s="1"/>
  <c r="CE145" i="12" s="1"/>
  <c r="CD37" i="12"/>
  <c r="CD91" i="12" s="1"/>
  <c r="CD145" i="12" s="1"/>
  <c r="CC37" i="12"/>
  <c r="CC91" i="12" s="1"/>
  <c r="CC145" i="12" s="1"/>
  <c r="BZ37" i="12"/>
  <c r="BZ91" i="12" s="1"/>
  <c r="BZ145" i="12" s="1"/>
  <c r="BY37" i="12"/>
  <c r="BY91" i="12" s="1"/>
  <c r="BY145" i="12" s="1"/>
  <c r="BX37" i="12"/>
  <c r="BX91" i="12" s="1"/>
  <c r="BX145" i="12" s="1"/>
  <c r="BW37" i="12"/>
  <c r="BW91" i="12" s="1"/>
  <c r="BW145" i="12" s="1"/>
  <c r="BV37" i="12"/>
  <c r="BV91" i="12" s="1"/>
  <c r="BV145" i="12" s="1"/>
  <c r="BS37" i="12"/>
  <c r="BS91" i="12" s="1"/>
  <c r="BS145" i="12" s="1"/>
  <c r="BR37" i="12"/>
  <c r="BR91" i="12" s="1"/>
  <c r="BR145" i="12" s="1"/>
  <c r="BQ37" i="12"/>
  <c r="BQ91" i="12" s="1"/>
  <c r="BQ145" i="12" s="1"/>
  <c r="BP37" i="12"/>
  <c r="BP91" i="12" s="1"/>
  <c r="BP145" i="12" s="1"/>
  <c r="BO37" i="12"/>
  <c r="BO91" i="12" s="1"/>
  <c r="BO145" i="12" s="1"/>
  <c r="BE37" i="12"/>
  <c r="BE91" i="12" s="1"/>
  <c r="BE145" i="12" s="1"/>
  <c r="BD37" i="12"/>
  <c r="BD91" i="12" s="1"/>
  <c r="BD145" i="12" s="1"/>
  <c r="BC37" i="12"/>
  <c r="BC91" i="12" s="1"/>
  <c r="BC145" i="12" s="1"/>
  <c r="BB37" i="12"/>
  <c r="BB91" i="12" s="1"/>
  <c r="BB145" i="12" s="1"/>
  <c r="BA37" i="12"/>
  <c r="BA91" i="12" s="1"/>
  <c r="BA145" i="12" s="1"/>
  <c r="BL37" i="12"/>
  <c r="BL91" i="12" s="1"/>
  <c r="BL145" i="12" s="1"/>
  <c r="BK37" i="12"/>
  <c r="BK91" i="12" s="1"/>
  <c r="BK145" i="12" s="1"/>
  <c r="BJ37" i="12"/>
  <c r="BJ91" i="12" s="1"/>
  <c r="BJ145" i="12" s="1"/>
  <c r="BI37" i="12"/>
  <c r="BI91" i="12" s="1"/>
  <c r="BI145" i="12" s="1"/>
  <c r="BH37" i="12"/>
  <c r="BH91" i="12" s="1"/>
  <c r="BH145" i="12" s="1"/>
  <c r="H64" i="12"/>
  <c r="H118" i="12" s="1"/>
  <c r="H172" i="12" s="1"/>
  <c r="G64" i="12"/>
  <c r="G118" i="12" s="1"/>
  <c r="G172" i="12" s="1"/>
  <c r="F64" i="12"/>
  <c r="F118" i="12" s="1"/>
  <c r="F172" i="12" s="1"/>
  <c r="E64" i="12"/>
  <c r="E118" i="12" s="1"/>
  <c r="E172" i="12" s="1"/>
  <c r="D64" i="12"/>
  <c r="D118" i="12" s="1"/>
  <c r="D172" i="12" s="1"/>
  <c r="O64" i="12"/>
  <c r="O118" i="12" s="1"/>
  <c r="O172" i="12" s="1"/>
  <c r="N64" i="12"/>
  <c r="N118" i="12" s="1"/>
  <c r="N172" i="12" s="1"/>
  <c r="M64" i="12"/>
  <c r="M118" i="12" s="1"/>
  <c r="M172" i="12" s="1"/>
  <c r="L64" i="12"/>
  <c r="L118" i="12" s="1"/>
  <c r="L172" i="12" s="1"/>
  <c r="K64" i="12"/>
  <c r="K118" i="12" s="1"/>
  <c r="K172" i="12" s="1"/>
  <c r="V64" i="12"/>
  <c r="V118" i="12" s="1"/>
  <c r="V172" i="12" s="1"/>
  <c r="U64" i="12"/>
  <c r="U118" i="12" s="1"/>
  <c r="U172" i="12" s="1"/>
  <c r="T64" i="12"/>
  <c r="T118" i="12" s="1"/>
  <c r="T172" i="12" s="1"/>
  <c r="S64" i="12"/>
  <c r="S118" i="12" s="1"/>
  <c r="S172" i="12" s="1"/>
  <c r="R64" i="12"/>
  <c r="R118" i="12" s="1"/>
  <c r="R172" i="12" s="1"/>
  <c r="AC64" i="12"/>
  <c r="AC118" i="12" s="1"/>
  <c r="AC172" i="12" s="1"/>
  <c r="AB64" i="12"/>
  <c r="AB118" i="12" s="1"/>
  <c r="AB172" i="12" s="1"/>
  <c r="AA64" i="12"/>
  <c r="AA118" i="12" s="1"/>
  <c r="AA172" i="12" s="1"/>
  <c r="Z64" i="12"/>
  <c r="Z118" i="12" s="1"/>
  <c r="Z172" i="12" s="1"/>
  <c r="Y64" i="12"/>
  <c r="Y118" i="12" s="1"/>
  <c r="Y172" i="12" s="1"/>
  <c r="AJ37" i="12"/>
  <c r="AJ91" i="12" s="1"/>
  <c r="AJ145" i="12" s="1"/>
  <c r="AI37" i="12"/>
  <c r="AI91" i="12" s="1"/>
  <c r="AI145" i="12" s="1"/>
  <c r="AH37" i="12"/>
  <c r="AH91" i="12" s="1"/>
  <c r="AH145" i="12" s="1"/>
  <c r="AG37" i="12"/>
  <c r="AG91" i="12" s="1"/>
  <c r="AG145" i="12" s="1"/>
  <c r="AF37" i="12"/>
  <c r="AF91" i="12" s="1"/>
  <c r="AF145" i="12" s="1"/>
  <c r="AC37" i="12"/>
  <c r="AC91" i="12" s="1"/>
  <c r="AC145" i="12" s="1"/>
  <c r="AB37" i="12"/>
  <c r="AB91" i="12" s="1"/>
  <c r="AB145" i="12" s="1"/>
  <c r="AA37" i="12"/>
  <c r="AA91" i="12" s="1"/>
  <c r="AA145" i="12" s="1"/>
  <c r="Z37" i="12"/>
  <c r="Z91" i="12" s="1"/>
  <c r="Z145" i="12" s="1"/>
  <c r="Y37" i="12"/>
  <c r="Y91" i="12" s="1"/>
  <c r="Y145" i="12" s="1"/>
  <c r="V37" i="12"/>
  <c r="V91" i="12" s="1"/>
  <c r="V145" i="12" s="1"/>
  <c r="U37" i="12"/>
  <c r="U91" i="12" s="1"/>
  <c r="U145" i="12" s="1"/>
  <c r="T37" i="12"/>
  <c r="T91" i="12" s="1"/>
  <c r="T145" i="12" s="1"/>
  <c r="S37" i="12"/>
  <c r="S91" i="12" s="1"/>
  <c r="S145" i="12" s="1"/>
  <c r="R37" i="12"/>
  <c r="R91" i="12" s="1"/>
  <c r="R145" i="12" s="1"/>
  <c r="O37" i="12"/>
  <c r="O91" i="12" s="1"/>
  <c r="O145" i="12" s="1"/>
  <c r="N37" i="12"/>
  <c r="N91" i="12" s="1"/>
  <c r="N145" i="12" s="1"/>
  <c r="M37" i="12"/>
  <c r="M91" i="12" s="1"/>
  <c r="M145" i="12" s="1"/>
  <c r="L37" i="12"/>
  <c r="L91" i="12" s="1"/>
  <c r="L145" i="12" s="1"/>
  <c r="K37" i="12"/>
  <c r="K91" i="12" s="1"/>
  <c r="K145" i="12" s="1"/>
  <c r="E37" i="12"/>
  <c r="E91" i="12" s="1"/>
  <c r="E145" i="12" s="1"/>
  <c r="F37" i="12"/>
  <c r="F91" i="12" s="1"/>
  <c r="F145" i="12" s="1"/>
  <c r="G37" i="12"/>
  <c r="G91" i="12" s="1"/>
  <c r="G145" i="12" s="1"/>
  <c r="H37" i="12"/>
  <c r="H91" i="12" s="1"/>
  <c r="H145" i="12" s="1"/>
  <c r="D37" i="12"/>
  <c r="D91" i="12" s="1"/>
  <c r="D145" i="12" s="1"/>
  <c r="BB37" i="11"/>
  <c r="BC37" i="11"/>
  <c r="BD37" i="11"/>
  <c r="BE37" i="11"/>
  <c r="BA37" i="11"/>
  <c r="BA20" i="11"/>
  <c r="E37" i="11"/>
  <c r="F37" i="11"/>
  <c r="F91" i="11" s="1"/>
  <c r="F145" i="11" s="1"/>
  <c r="G37" i="11"/>
  <c r="H37" i="11"/>
  <c r="D37" i="11"/>
  <c r="BJ31" i="12"/>
  <c r="BJ85" i="12" s="1"/>
  <c r="BJ139" i="12" s="1"/>
  <c r="BL30" i="12"/>
  <c r="BL84" i="12" s="1"/>
  <c r="BL138" i="12" s="1"/>
  <c r="BH30" i="12"/>
  <c r="BH84" i="12" s="1"/>
  <c r="BH138" i="12" s="1"/>
  <c r="BK30" i="12"/>
  <c r="BK84" i="12" s="1"/>
  <c r="BK138" i="12" s="1"/>
  <c r="BJ30" i="12"/>
  <c r="BI30" i="12"/>
  <c r="BI84" i="12" s="1"/>
  <c r="BI138" i="12" s="1"/>
  <c r="AH32" i="12"/>
  <c r="AH86" i="12" s="1"/>
  <c r="AH140" i="12" s="1"/>
  <c r="BE8" i="12"/>
  <c r="BE11" i="12" s="1"/>
  <c r="BD8" i="12"/>
  <c r="BD11" i="12" s="1"/>
  <c r="BC8" i="12"/>
  <c r="BC11" i="12" s="1"/>
  <c r="BB8" i="12"/>
  <c r="BB11" i="12" s="1"/>
  <c r="BA8" i="12"/>
  <c r="BA11" i="12" s="1"/>
  <c r="H8" i="12"/>
  <c r="G8" i="12"/>
  <c r="F8" i="12"/>
  <c r="E8" i="12"/>
  <c r="D8" i="12"/>
  <c r="BE8" i="11"/>
  <c r="BD8" i="11"/>
  <c r="BC8" i="11"/>
  <c r="BB8" i="11"/>
  <c r="BA8" i="11"/>
  <c r="H8" i="11"/>
  <c r="G8" i="11"/>
  <c r="F8" i="11"/>
  <c r="E8" i="11"/>
  <c r="D8" i="11"/>
  <c r="D91" i="4" l="1"/>
  <c r="D145" i="4" s="1"/>
  <c r="K37" i="4"/>
  <c r="K91" i="4" s="1"/>
  <c r="K145" i="4" s="1"/>
  <c r="D64" i="4"/>
  <c r="D118" i="4" s="1"/>
  <c r="D172" i="4" s="1"/>
  <c r="AI132" i="4"/>
  <c r="AI78" i="4"/>
  <c r="BD23" i="11"/>
  <c r="BC23" i="11"/>
  <c r="BB23" i="11"/>
  <c r="BA23" i="11"/>
  <c r="BE23" i="11"/>
  <c r="G23" i="11"/>
  <c r="H23" i="11"/>
  <c r="D23" i="11"/>
  <c r="F23" i="11"/>
  <c r="E23" i="11"/>
  <c r="Y105" i="4"/>
  <c r="Y159" i="4"/>
  <c r="BR133" i="12"/>
  <c r="BY133" i="12" s="1"/>
  <c r="BQ133" i="12"/>
  <c r="BX133" i="12" s="1"/>
  <c r="BH106" i="12"/>
  <c r="BO79" i="12"/>
  <c r="BH160" i="12"/>
  <c r="BO133" i="12"/>
  <c r="BI106" i="12"/>
  <c r="BP79" i="12"/>
  <c r="BP133" i="12"/>
  <c r="BI160" i="12"/>
  <c r="BX30" i="12"/>
  <c r="BX84" i="12" s="1"/>
  <c r="BX138" i="12" s="1"/>
  <c r="BJ84" i="12"/>
  <c r="BJ138" i="12" s="1"/>
  <c r="BL106" i="12"/>
  <c r="BS79" i="12"/>
  <c r="BL160" i="12"/>
  <c r="BS133" i="12"/>
  <c r="AF132" i="4"/>
  <c r="AF78" i="4"/>
  <c r="AF25" i="11"/>
  <c r="BW64" i="11"/>
  <c r="BW118" i="11" s="1"/>
  <c r="BW172" i="11" s="1"/>
  <c r="BB91" i="11"/>
  <c r="BB145" i="11" s="1"/>
  <c r="AC52" i="11"/>
  <c r="AJ25" i="11"/>
  <c r="AG25" i="11"/>
  <c r="Z52" i="11"/>
  <c r="BZ64" i="11"/>
  <c r="BZ118" i="11" s="1"/>
  <c r="BZ172" i="11" s="1"/>
  <c r="BE91" i="11"/>
  <c r="BE145" i="11" s="1"/>
  <c r="CF25" i="11"/>
  <c r="BY52" i="11"/>
  <c r="BR64" i="11"/>
  <c r="BR118" i="11" s="1"/>
  <c r="BR172" i="11" s="1"/>
  <c r="BD91" i="11"/>
  <c r="BD145" i="11" s="1"/>
  <c r="BS52" i="11"/>
  <c r="BZ25" i="11"/>
  <c r="BQ52" i="11"/>
  <c r="BX25" i="11"/>
  <c r="AH25" i="11"/>
  <c r="AA52" i="11"/>
  <c r="BH64" i="11"/>
  <c r="BH118" i="11" s="1"/>
  <c r="BH172" i="11" s="1"/>
  <c r="BA91" i="11"/>
  <c r="BA145" i="11" s="1"/>
  <c r="BV25" i="11"/>
  <c r="BO52" i="11"/>
  <c r="BW25" i="11"/>
  <c r="BP52" i="11"/>
  <c r="BX64" i="11"/>
  <c r="BX118" i="11" s="1"/>
  <c r="BX172" i="11" s="1"/>
  <c r="BC91" i="11"/>
  <c r="BC145" i="11" s="1"/>
  <c r="U52" i="11"/>
  <c r="AB25" i="11"/>
  <c r="BY106" i="12"/>
  <c r="CF79" i="12"/>
  <c r="BQ160" i="12"/>
  <c r="BX79" i="12"/>
  <c r="BQ106" i="12"/>
  <c r="BR160" i="12"/>
  <c r="S52" i="12"/>
  <c r="Z25" i="12"/>
  <c r="AC25" i="12"/>
  <c r="V52" i="12"/>
  <c r="AB52" i="12"/>
  <c r="AI25" i="12"/>
  <c r="R52" i="12"/>
  <c r="Y25" i="12"/>
  <c r="T52" i="12"/>
  <c r="AA25" i="12"/>
  <c r="E11" i="12"/>
  <c r="E12" i="12" s="1"/>
  <c r="E35" i="12" s="1"/>
  <c r="E89" i="12" s="1"/>
  <c r="E143" i="12" s="1"/>
  <c r="E5" i="12"/>
  <c r="E93" i="12" s="1"/>
  <c r="E147" i="12" s="1"/>
  <c r="BB5" i="12"/>
  <c r="BB93" i="12" s="1"/>
  <c r="BB147" i="12" s="1"/>
  <c r="F11" i="12"/>
  <c r="F12" i="12" s="1"/>
  <c r="F35" i="12" s="1"/>
  <c r="F89" i="12" s="1"/>
  <c r="F143" i="12" s="1"/>
  <c r="F5" i="12"/>
  <c r="F93" i="12" s="1"/>
  <c r="F147" i="12" s="1"/>
  <c r="BC5" i="12"/>
  <c r="BC93" i="12" s="1"/>
  <c r="BC147" i="12" s="1"/>
  <c r="G11" i="12"/>
  <c r="G12" i="12" s="1"/>
  <c r="G35" i="12" s="1"/>
  <c r="G89" i="12" s="1"/>
  <c r="G143" i="12" s="1"/>
  <c r="BD5" i="12"/>
  <c r="BD93" i="12" s="1"/>
  <c r="BD147" i="12" s="1"/>
  <c r="G5" i="12"/>
  <c r="G93" i="12" s="1"/>
  <c r="G147" i="12" s="1"/>
  <c r="D5" i="12"/>
  <c r="D93" i="12" s="1"/>
  <c r="D147" i="12" s="1"/>
  <c r="BA5" i="12"/>
  <c r="BA93" i="12" s="1"/>
  <c r="BA147" i="12" s="1"/>
  <c r="BE5" i="12"/>
  <c r="BE93" i="12" s="1"/>
  <c r="BE147" i="12" s="1"/>
  <c r="H5" i="12"/>
  <c r="H93" i="12" s="1"/>
  <c r="H147" i="12" s="1"/>
  <c r="K64" i="11"/>
  <c r="K118" i="11" s="1"/>
  <c r="K172" i="11" s="1"/>
  <c r="D91" i="11"/>
  <c r="D145" i="11" s="1"/>
  <c r="L64" i="11"/>
  <c r="L118" i="11" s="1"/>
  <c r="L172" i="11" s="1"/>
  <c r="E91" i="11"/>
  <c r="E145" i="11" s="1"/>
  <c r="AC37" i="11"/>
  <c r="AC91" i="11" s="1"/>
  <c r="AC145" i="11" s="1"/>
  <c r="H91" i="11"/>
  <c r="H145" i="11" s="1"/>
  <c r="AB37" i="11"/>
  <c r="AB91" i="11" s="1"/>
  <c r="AB145" i="11" s="1"/>
  <c r="G91" i="11"/>
  <c r="G145" i="11" s="1"/>
  <c r="G11" i="11"/>
  <c r="G5" i="11"/>
  <c r="G93" i="11" s="1"/>
  <c r="G147" i="11" s="1"/>
  <c r="BC11" i="11"/>
  <c r="BC12" i="11" s="1"/>
  <c r="BC35" i="11" s="1"/>
  <c r="BC89" i="11" s="1"/>
  <c r="BC143" i="11" s="1"/>
  <c r="BC5" i="11"/>
  <c r="BC93" i="11" s="1"/>
  <c r="BC147" i="11" s="1"/>
  <c r="H11" i="11"/>
  <c r="H5" i="11"/>
  <c r="H93" i="11" s="1"/>
  <c r="H147" i="11" s="1"/>
  <c r="E11" i="11"/>
  <c r="E5" i="11"/>
  <c r="E93" i="11" s="1"/>
  <c r="E147" i="11" s="1"/>
  <c r="BE11" i="11"/>
  <c r="BE12" i="11" s="1"/>
  <c r="BE35" i="11" s="1"/>
  <c r="BE89" i="11" s="1"/>
  <c r="BE143" i="11" s="1"/>
  <c r="BE5" i="11"/>
  <c r="BE93" i="11" s="1"/>
  <c r="BE147" i="11" s="1"/>
  <c r="D11" i="11"/>
  <c r="D5" i="11"/>
  <c r="D93" i="11" s="1"/>
  <c r="D147" i="11" s="1"/>
  <c r="BD11" i="11"/>
  <c r="BD12" i="11" s="1"/>
  <c r="BD35" i="11" s="1"/>
  <c r="BD89" i="11" s="1"/>
  <c r="BD143" i="11" s="1"/>
  <c r="BD5" i="11"/>
  <c r="BD93" i="11" s="1"/>
  <c r="BD147" i="11" s="1"/>
  <c r="BA11" i="11"/>
  <c r="BA12" i="11" s="1"/>
  <c r="BA5" i="11"/>
  <c r="BA93" i="11" s="1"/>
  <c r="BA147" i="11" s="1"/>
  <c r="F11" i="11"/>
  <c r="F5" i="11"/>
  <c r="F93" i="11" s="1"/>
  <c r="F147" i="11" s="1"/>
  <c r="BB11" i="11"/>
  <c r="BB12" i="11" s="1"/>
  <c r="BB35" i="11" s="1"/>
  <c r="BB89" i="11" s="1"/>
  <c r="BB143" i="11" s="1"/>
  <c r="BB5" i="11"/>
  <c r="BB93" i="11" s="1"/>
  <c r="BB147" i="11" s="1"/>
  <c r="BQ50" i="4"/>
  <c r="BX24" i="4"/>
  <c r="BW50" i="4"/>
  <c r="CD24" i="4"/>
  <c r="BV50" i="4"/>
  <c r="CC24" i="4"/>
  <c r="BR50" i="4"/>
  <c r="BY24" i="4"/>
  <c r="BS50" i="4"/>
  <c r="BZ24" i="4"/>
  <c r="E64" i="11"/>
  <c r="E118" i="11" s="1"/>
  <c r="E172" i="11" s="1"/>
  <c r="L37" i="11"/>
  <c r="L91" i="11" s="1"/>
  <c r="L145" i="11" s="1"/>
  <c r="Z64" i="11"/>
  <c r="Z118" i="11" s="1"/>
  <c r="Z172" i="11" s="1"/>
  <c r="R37" i="11"/>
  <c r="R91" i="11" s="1"/>
  <c r="R145" i="11" s="1"/>
  <c r="AJ37" i="11"/>
  <c r="AJ91" i="11" s="1"/>
  <c r="AJ145" i="11" s="1"/>
  <c r="BJ37" i="11"/>
  <c r="BJ91" i="11" s="1"/>
  <c r="BJ145" i="11" s="1"/>
  <c r="H64" i="11"/>
  <c r="H118" i="11" s="1"/>
  <c r="H172" i="11" s="1"/>
  <c r="V64" i="11"/>
  <c r="V118" i="11" s="1"/>
  <c r="V172" i="11" s="1"/>
  <c r="D11" i="12"/>
  <c r="D12" i="12" s="1"/>
  <c r="H11" i="12"/>
  <c r="H12" i="12" s="1"/>
  <c r="H35" i="12" s="1"/>
  <c r="H89" i="12" s="1"/>
  <c r="H143" i="12" s="1"/>
  <c r="K37" i="11"/>
  <c r="K91" i="11" s="1"/>
  <c r="K145" i="11" s="1"/>
  <c r="V37" i="11"/>
  <c r="V91" i="11" s="1"/>
  <c r="V145" i="11" s="1"/>
  <c r="D64" i="11"/>
  <c r="D118" i="11" s="1"/>
  <c r="D172" i="11" s="1"/>
  <c r="S64" i="11"/>
  <c r="S118" i="11" s="1"/>
  <c r="S172" i="11" s="1"/>
  <c r="CF37" i="11"/>
  <c r="CF91" i="11" s="1"/>
  <c r="CF145" i="11" s="1"/>
  <c r="O37" i="11"/>
  <c r="O91" i="11" s="1"/>
  <c r="O145" i="11" s="1"/>
  <c r="S37" i="11"/>
  <c r="S91" i="11" s="1"/>
  <c r="S145" i="11" s="1"/>
  <c r="O64" i="11"/>
  <c r="O118" i="11" s="1"/>
  <c r="O172" i="11" s="1"/>
  <c r="Y64" i="11"/>
  <c r="Y118" i="11" s="1"/>
  <c r="Y172" i="11" s="1"/>
  <c r="BY64" i="11"/>
  <c r="BY118" i="11" s="1"/>
  <c r="BY172" i="11" s="1"/>
  <c r="R64" i="11"/>
  <c r="R118" i="11" s="1"/>
  <c r="R172" i="11" s="1"/>
  <c r="AC64" i="11"/>
  <c r="AC118" i="11" s="1"/>
  <c r="AC172" i="11" s="1"/>
  <c r="BK37" i="11"/>
  <c r="BK91" i="11" s="1"/>
  <c r="BK145" i="11" s="1"/>
  <c r="T64" i="11"/>
  <c r="T118" i="11" s="1"/>
  <c r="T172" i="11" s="1"/>
  <c r="M37" i="11"/>
  <c r="M91" i="11" s="1"/>
  <c r="M145" i="11" s="1"/>
  <c r="M64" i="11"/>
  <c r="M118" i="11" s="1"/>
  <c r="M172" i="11" s="1"/>
  <c r="AH37" i="11"/>
  <c r="AH91" i="11" s="1"/>
  <c r="AH145" i="11" s="1"/>
  <c r="AA37" i="11"/>
  <c r="AA91" i="11" s="1"/>
  <c r="AA145" i="11" s="1"/>
  <c r="BD64" i="11"/>
  <c r="BD118" i="11" s="1"/>
  <c r="BD172" i="11" s="1"/>
  <c r="T37" i="11"/>
  <c r="T91" i="11" s="1"/>
  <c r="T145" i="11" s="1"/>
  <c r="F64" i="11"/>
  <c r="F118" i="11" s="1"/>
  <c r="F172" i="11" s="1"/>
  <c r="BR37" i="11"/>
  <c r="BR91" i="11" s="1"/>
  <c r="BR145" i="11" s="1"/>
  <c r="BK64" i="11"/>
  <c r="BK118" i="11" s="1"/>
  <c r="BK172" i="11" s="1"/>
  <c r="AB64" i="11"/>
  <c r="AB118" i="11" s="1"/>
  <c r="AB172" i="11" s="1"/>
  <c r="G64" i="11"/>
  <c r="G118" i="11" s="1"/>
  <c r="G172" i="11" s="1"/>
  <c r="U37" i="11"/>
  <c r="U91" i="11" s="1"/>
  <c r="U145" i="11" s="1"/>
  <c r="U64" i="11"/>
  <c r="U118" i="11" s="1"/>
  <c r="U172" i="11" s="1"/>
  <c r="N37" i="11"/>
  <c r="N91" i="11" s="1"/>
  <c r="N145" i="11" s="1"/>
  <c r="N64" i="11"/>
  <c r="N118" i="11" s="1"/>
  <c r="N172" i="11" s="1"/>
  <c r="AI37" i="11"/>
  <c r="AI91" i="11" s="1"/>
  <c r="AI145" i="11" s="1"/>
  <c r="AA64" i="11"/>
  <c r="AA118" i="11" s="1"/>
  <c r="AA172" i="11" s="1"/>
  <c r="BY37" i="11"/>
  <c r="BY91" i="11" s="1"/>
  <c r="BY145" i="11" s="1"/>
  <c r="BQ37" i="11"/>
  <c r="BQ91" i="11" s="1"/>
  <c r="BQ145" i="11" s="1"/>
  <c r="BX37" i="11"/>
  <c r="BX91" i="11" s="1"/>
  <c r="BX145" i="11" s="1"/>
  <c r="CE37" i="11"/>
  <c r="CE91" i="11" s="1"/>
  <c r="CE145" i="11" s="1"/>
  <c r="BC64" i="11"/>
  <c r="BC118" i="11" s="1"/>
  <c r="BC172" i="11" s="1"/>
  <c r="BJ64" i="11"/>
  <c r="BJ118" i="11" s="1"/>
  <c r="BJ172" i="11" s="1"/>
  <c r="BQ64" i="11"/>
  <c r="BQ118" i="11" s="1"/>
  <c r="BQ172" i="11" s="1"/>
  <c r="Y37" i="11"/>
  <c r="Y91" i="11" s="1"/>
  <c r="Y145" i="11" s="1"/>
  <c r="Z37" i="11"/>
  <c r="Z91" i="11" s="1"/>
  <c r="Z145" i="11" s="1"/>
  <c r="BI37" i="11"/>
  <c r="BI91" i="11" s="1"/>
  <c r="BI145" i="11" s="1"/>
  <c r="BP37" i="11"/>
  <c r="BP91" i="11" s="1"/>
  <c r="BP145" i="11" s="1"/>
  <c r="BW37" i="11"/>
  <c r="BW91" i="11" s="1"/>
  <c r="BW145" i="11" s="1"/>
  <c r="CD37" i="11"/>
  <c r="CD91" i="11" s="1"/>
  <c r="CD145" i="11" s="1"/>
  <c r="BB64" i="11"/>
  <c r="BB118" i="11" s="1"/>
  <c r="BB172" i="11" s="1"/>
  <c r="BI64" i="11"/>
  <c r="BI118" i="11" s="1"/>
  <c r="BI172" i="11" s="1"/>
  <c r="BP64" i="11"/>
  <c r="BP118" i="11" s="1"/>
  <c r="BP172" i="11" s="1"/>
  <c r="AF37" i="11"/>
  <c r="AF91" i="11" s="1"/>
  <c r="AF145" i="11" s="1"/>
  <c r="AG37" i="11"/>
  <c r="AG91" i="11" s="1"/>
  <c r="AG145" i="11" s="1"/>
  <c r="BL37" i="11"/>
  <c r="BL91" i="11" s="1"/>
  <c r="BL145" i="11" s="1"/>
  <c r="BS37" i="11"/>
  <c r="BS91" i="11" s="1"/>
  <c r="BS145" i="11" s="1"/>
  <c r="BZ37" i="11"/>
  <c r="BZ91" i="11" s="1"/>
  <c r="BZ145" i="11" s="1"/>
  <c r="CG37" i="11"/>
  <c r="CG91" i="11" s="1"/>
  <c r="CG145" i="11" s="1"/>
  <c r="BE64" i="11"/>
  <c r="BE118" i="11" s="1"/>
  <c r="BE172" i="11" s="1"/>
  <c r="BL64" i="11"/>
  <c r="BL118" i="11" s="1"/>
  <c r="BL172" i="11" s="1"/>
  <c r="BS64" i="11"/>
  <c r="BS118" i="11" s="1"/>
  <c r="BS172" i="11" s="1"/>
  <c r="BV37" i="11"/>
  <c r="BV91" i="11" s="1"/>
  <c r="BV145" i="11" s="1"/>
  <c r="BO64" i="11"/>
  <c r="BO118" i="11" s="1"/>
  <c r="BO172" i="11" s="1"/>
  <c r="CC37" i="11"/>
  <c r="CC91" i="11" s="1"/>
  <c r="CC145" i="11" s="1"/>
  <c r="BV64" i="11"/>
  <c r="BV118" i="11" s="1"/>
  <c r="BV172" i="11" s="1"/>
  <c r="BH37" i="11"/>
  <c r="BH91" i="11" s="1"/>
  <c r="BH145" i="11" s="1"/>
  <c r="BA64" i="11"/>
  <c r="BA118" i="11" s="1"/>
  <c r="BA172" i="11" s="1"/>
  <c r="BO37" i="11"/>
  <c r="BO91" i="11" s="1"/>
  <c r="BO145" i="11" s="1"/>
  <c r="BD12" i="12"/>
  <c r="BD35" i="12" s="1"/>
  <c r="BD89" i="12" s="1"/>
  <c r="BD143" i="12" s="1"/>
  <c r="BD57" i="12"/>
  <c r="BD111" i="12" s="1"/>
  <c r="BD165" i="12" s="1"/>
  <c r="BY57" i="12"/>
  <c r="BY111" i="12" s="1"/>
  <c r="BY165" i="12" s="1"/>
  <c r="BR57" i="12"/>
  <c r="BR111" i="12" s="1"/>
  <c r="BR165" i="12" s="1"/>
  <c r="BK57" i="12"/>
  <c r="BK111" i="12" s="1"/>
  <c r="BK165" i="12" s="1"/>
  <c r="CF30" i="12"/>
  <c r="CF84" i="12" s="1"/>
  <c r="CF138" i="12" s="1"/>
  <c r="BY30" i="12"/>
  <c r="BY84" i="12" s="1"/>
  <c r="BY138" i="12" s="1"/>
  <c r="BR30" i="12"/>
  <c r="BR84" i="12" s="1"/>
  <c r="BR138" i="12" s="1"/>
  <c r="BC12" i="12"/>
  <c r="BC35" i="12" s="1"/>
  <c r="BC89" i="12" s="1"/>
  <c r="BC143" i="12" s="1"/>
  <c r="BK31" i="12"/>
  <c r="BK85" i="12" s="1"/>
  <c r="BK139" i="12" s="1"/>
  <c r="T59" i="12"/>
  <c r="T113" i="12" s="1"/>
  <c r="T167" i="12" s="1"/>
  <c r="M59" i="12"/>
  <c r="M113" i="12" s="1"/>
  <c r="M167" i="12" s="1"/>
  <c r="F59" i="12"/>
  <c r="F113" i="12" s="1"/>
  <c r="F167" i="12" s="1"/>
  <c r="AA59" i="12"/>
  <c r="AA113" i="12" s="1"/>
  <c r="AA167" i="12" s="1"/>
  <c r="AA32" i="12"/>
  <c r="AA86" i="12" s="1"/>
  <c r="AA140" i="12" s="1"/>
  <c r="T32" i="12"/>
  <c r="T86" i="12" s="1"/>
  <c r="T140" i="12" s="1"/>
  <c r="M32" i="12"/>
  <c r="M86" i="12" s="1"/>
  <c r="M140" i="12" s="1"/>
  <c r="BP57" i="12"/>
  <c r="BP111" i="12" s="1"/>
  <c r="BP165" i="12" s="1"/>
  <c r="BI57" i="12"/>
  <c r="BI111" i="12" s="1"/>
  <c r="BI165" i="12" s="1"/>
  <c r="BB57" i="12"/>
  <c r="BB111" i="12" s="1"/>
  <c r="BB165" i="12" s="1"/>
  <c r="BW57" i="12"/>
  <c r="BW111" i="12" s="1"/>
  <c r="BW165" i="12" s="1"/>
  <c r="BW30" i="12"/>
  <c r="BW84" i="12" s="1"/>
  <c r="BW138" i="12" s="1"/>
  <c r="BP30" i="12"/>
  <c r="BP84" i="12" s="1"/>
  <c r="BP138" i="12" s="1"/>
  <c r="BV57" i="12"/>
  <c r="BV111" i="12" s="1"/>
  <c r="BV165" i="12" s="1"/>
  <c r="BO57" i="12"/>
  <c r="BO111" i="12" s="1"/>
  <c r="BO165" i="12" s="1"/>
  <c r="BH57" i="12"/>
  <c r="BH111" i="12" s="1"/>
  <c r="BH165" i="12" s="1"/>
  <c r="BA57" i="12"/>
  <c r="BA111" i="12" s="1"/>
  <c r="BA165" i="12" s="1"/>
  <c r="CC30" i="12"/>
  <c r="CC84" i="12" s="1"/>
  <c r="CC138" i="12" s="1"/>
  <c r="BV30" i="12"/>
  <c r="BV84" i="12" s="1"/>
  <c r="BV138" i="12" s="1"/>
  <c r="BO30" i="12"/>
  <c r="BO84" i="12" s="1"/>
  <c r="BO138" i="12" s="1"/>
  <c r="CD30" i="12"/>
  <c r="CD84" i="12" s="1"/>
  <c r="CD138" i="12" s="1"/>
  <c r="BA12" i="12"/>
  <c r="BE12" i="12"/>
  <c r="BE35" i="12" s="1"/>
  <c r="BE89" i="12" s="1"/>
  <c r="BE143" i="12" s="1"/>
  <c r="BB12" i="12"/>
  <c r="BB35" i="12" s="1"/>
  <c r="BB89" i="12" s="1"/>
  <c r="BB143" i="12" s="1"/>
  <c r="F32" i="12"/>
  <c r="F86" i="12" s="1"/>
  <c r="F140" i="12" s="1"/>
  <c r="BJ57" i="12"/>
  <c r="BJ111" i="12" s="1"/>
  <c r="BJ165" i="12" s="1"/>
  <c r="BC57" i="12"/>
  <c r="BC111" i="12" s="1"/>
  <c r="BC165" i="12" s="1"/>
  <c r="BX57" i="12"/>
  <c r="BX111" i="12" s="1"/>
  <c r="BX165" i="12" s="1"/>
  <c r="BQ57" i="12"/>
  <c r="BQ111" i="12" s="1"/>
  <c r="BQ165" i="12" s="1"/>
  <c r="BQ30" i="12"/>
  <c r="BQ84" i="12" s="1"/>
  <c r="BQ138" i="12" s="1"/>
  <c r="CE30" i="12"/>
  <c r="CE84" i="12" s="1"/>
  <c r="CE138" i="12" s="1"/>
  <c r="BZ57" i="12"/>
  <c r="BZ111" i="12" s="1"/>
  <c r="BZ165" i="12" s="1"/>
  <c r="BS57" i="12"/>
  <c r="BS111" i="12" s="1"/>
  <c r="BS165" i="12" s="1"/>
  <c r="BL57" i="12"/>
  <c r="BL111" i="12" s="1"/>
  <c r="BL165" i="12" s="1"/>
  <c r="BE57" i="12"/>
  <c r="BE111" i="12" s="1"/>
  <c r="BE165" i="12" s="1"/>
  <c r="CG30" i="12"/>
  <c r="CG84" i="12" s="1"/>
  <c r="CG138" i="12" s="1"/>
  <c r="BZ30" i="12"/>
  <c r="BZ84" i="12" s="1"/>
  <c r="BZ138" i="12" s="1"/>
  <c r="BS30" i="12"/>
  <c r="BS84" i="12" s="1"/>
  <c r="BS138" i="12" s="1"/>
  <c r="BJ58" i="12"/>
  <c r="BJ112" i="12" s="1"/>
  <c r="BJ166" i="12" s="1"/>
  <c r="BC58" i="12"/>
  <c r="BC112" i="12" s="1"/>
  <c r="BC166" i="12" s="1"/>
  <c r="BX58" i="12"/>
  <c r="BX112" i="12" s="1"/>
  <c r="BX166" i="12" s="1"/>
  <c r="BQ58" i="12"/>
  <c r="BQ112" i="12" s="1"/>
  <c r="BQ166" i="12" s="1"/>
  <c r="CE31" i="12"/>
  <c r="CE85" i="12" s="1"/>
  <c r="CE139" i="12" s="1"/>
  <c r="BX31" i="12"/>
  <c r="BX85" i="12" s="1"/>
  <c r="BX139" i="12" s="1"/>
  <c r="BQ31" i="12"/>
  <c r="BQ85" i="12" s="1"/>
  <c r="BQ139" i="12" s="1"/>
  <c r="BH31" i="12"/>
  <c r="BH85" i="12" s="1"/>
  <c r="BH139" i="12" s="1"/>
  <c r="BL31" i="12"/>
  <c r="BL85" i="12" s="1"/>
  <c r="BL139" i="12" s="1"/>
  <c r="BI31" i="12"/>
  <c r="BI85" i="12" s="1"/>
  <c r="BI139" i="12" s="1"/>
  <c r="BP59" i="11"/>
  <c r="BP113" i="11" s="1"/>
  <c r="BP167" i="11" s="1"/>
  <c r="BI59" i="11"/>
  <c r="BI113" i="11" s="1"/>
  <c r="BI167" i="11" s="1"/>
  <c r="BW59" i="11"/>
  <c r="BW113" i="11" s="1"/>
  <c r="BW167" i="11" s="1"/>
  <c r="BP32" i="11"/>
  <c r="BP86" i="11" s="1"/>
  <c r="BP140" i="11" s="1"/>
  <c r="BI32" i="11"/>
  <c r="BI86" i="11" s="1"/>
  <c r="BI140" i="11" s="1"/>
  <c r="BB32" i="11"/>
  <c r="BB86" i="11" s="1"/>
  <c r="BB140" i="11" s="1"/>
  <c r="BW32" i="11"/>
  <c r="BW86" i="11" s="1"/>
  <c r="BW140" i="11" s="1"/>
  <c r="CD32" i="11"/>
  <c r="CD86" i="11" s="1"/>
  <c r="CD140" i="11" s="1"/>
  <c r="BB59" i="11"/>
  <c r="BB113" i="11" s="1"/>
  <c r="BB167" i="11" s="1"/>
  <c r="K64" i="4" l="1"/>
  <c r="R37" i="4"/>
  <c r="Y37" i="4" s="1"/>
  <c r="AF37" i="4" s="1"/>
  <c r="D12" i="11"/>
  <c r="M62" i="11" s="1"/>
  <c r="M116" i="11" s="1"/>
  <c r="M170" i="11" s="1"/>
  <c r="BH161" i="11"/>
  <c r="BH107" i="11"/>
  <c r="BH53" i="11"/>
  <c r="BO134" i="11"/>
  <c r="BV80" i="11"/>
  <c r="BA80" i="11"/>
  <c r="BH80" i="11" s="1"/>
  <c r="Y161" i="11"/>
  <c r="R134" i="11"/>
  <c r="R107" i="11"/>
  <c r="R80" i="11"/>
  <c r="K53" i="11"/>
  <c r="D161" i="11"/>
  <c r="D53" i="11"/>
  <c r="BA161" i="11"/>
  <c r="BA107" i="11"/>
  <c r="BA53" i="11"/>
  <c r="BV161" i="11"/>
  <c r="BV53" i="11"/>
  <c r="BA26" i="11"/>
  <c r="BH26" i="11" s="1"/>
  <c r="K80" i="11"/>
  <c r="Y53" i="11"/>
  <c r="R53" i="11"/>
  <c r="BO107" i="11"/>
  <c r="BV134" i="11"/>
  <c r="BO80" i="11"/>
  <c r="K107" i="11"/>
  <c r="AF80" i="11"/>
  <c r="Y80" i="11"/>
  <c r="D26" i="11"/>
  <c r="K26" i="11" s="1"/>
  <c r="CC134" i="11"/>
  <c r="BA134" i="11"/>
  <c r="BH134" i="11" s="1"/>
  <c r="CC26" i="11"/>
  <c r="BO26" i="11"/>
  <c r="AF134" i="11"/>
  <c r="D134" i="11"/>
  <c r="D80" i="11"/>
  <c r="BO161" i="11"/>
  <c r="BO53" i="11"/>
  <c r="R161" i="11"/>
  <c r="K161" i="11"/>
  <c r="K134" i="11"/>
  <c r="AF26" i="11"/>
  <c r="Y26" i="11"/>
  <c r="R26" i="11"/>
  <c r="BV107" i="11"/>
  <c r="CC80" i="11"/>
  <c r="BV26" i="11"/>
  <c r="Y134" i="11"/>
  <c r="Y107" i="11"/>
  <c r="D107" i="11"/>
  <c r="E12" i="11"/>
  <c r="E35" i="11" s="1"/>
  <c r="E89" i="11" s="1"/>
  <c r="E143" i="11" s="1"/>
  <c r="BB161" i="11"/>
  <c r="BB107" i="11"/>
  <c r="BB53" i="11"/>
  <c r="BP80" i="11"/>
  <c r="CD26" i="11"/>
  <c r="S161" i="11"/>
  <c r="Z134" i="11"/>
  <c r="L107" i="11"/>
  <c r="L80" i="11"/>
  <c r="AG26" i="11"/>
  <c r="E134" i="11"/>
  <c r="E26" i="11"/>
  <c r="L26" i="11" s="1"/>
  <c r="BW161" i="11"/>
  <c r="BW107" i="11"/>
  <c r="BW53" i="11"/>
  <c r="CD134" i="11"/>
  <c r="BB134" i="11"/>
  <c r="BI134" i="11" s="1"/>
  <c r="BP107" i="11"/>
  <c r="BW134" i="11"/>
  <c r="AG80" i="11"/>
  <c r="Z80" i="11"/>
  <c r="S80" i="11"/>
  <c r="BI161" i="11"/>
  <c r="BI53" i="11"/>
  <c r="CD80" i="11"/>
  <c r="BW80" i="11"/>
  <c r="BW26" i="11"/>
  <c r="BP26" i="11"/>
  <c r="AG134" i="11"/>
  <c r="Z107" i="11"/>
  <c r="S107" i="11"/>
  <c r="E107" i="11"/>
  <c r="E80" i="11"/>
  <c r="E53" i="11"/>
  <c r="BP161" i="11"/>
  <c r="BB80" i="11"/>
  <c r="BI80" i="11" s="1"/>
  <c r="L134" i="11"/>
  <c r="Z26" i="11"/>
  <c r="BI107" i="11"/>
  <c r="BP134" i="11"/>
  <c r="BB26" i="11"/>
  <c r="BI26" i="11" s="1"/>
  <c r="Z161" i="11"/>
  <c r="Z53" i="11"/>
  <c r="S53" i="11"/>
  <c r="L53" i="11"/>
  <c r="BP53" i="11"/>
  <c r="L161" i="11"/>
  <c r="S134" i="11"/>
  <c r="S26" i="11"/>
  <c r="E161" i="11"/>
  <c r="F12" i="11"/>
  <c r="F35" i="11" s="1"/>
  <c r="F89" i="11" s="1"/>
  <c r="F143" i="11" s="1"/>
  <c r="BX161" i="11"/>
  <c r="BX107" i="11"/>
  <c r="BX53" i="11"/>
  <c r="CE134" i="11"/>
  <c r="BC134" i="11"/>
  <c r="BJ134" i="11" s="1"/>
  <c r="BX26" i="11"/>
  <c r="M161" i="11"/>
  <c r="AH134" i="11"/>
  <c r="AH80" i="11"/>
  <c r="AA53" i="11"/>
  <c r="AA26" i="11"/>
  <c r="F107" i="11"/>
  <c r="BQ161" i="11"/>
  <c r="BQ107" i="11"/>
  <c r="BQ53" i="11"/>
  <c r="BX134" i="11"/>
  <c r="BJ161" i="11"/>
  <c r="BJ53" i="11"/>
  <c r="CE80" i="11"/>
  <c r="BX80" i="11"/>
  <c r="BQ80" i="11"/>
  <c r="BQ26" i="11"/>
  <c r="AA107" i="11"/>
  <c r="T107" i="11"/>
  <c r="M107" i="11"/>
  <c r="F80" i="11"/>
  <c r="F53" i="11"/>
  <c r="F26" i="11"/>
  <c r="M26" i="11" s="1"/>
  <c r="BC107" i="11"/>
  <c r="BC80" i="11"/>
  <c r="BJ80" i="11" s="1"/>
  <c r="CE26" i="11"/>
  <c r="M134" i="11"/>
  <c r="T134" i="11"/>
  <c r="AA134" i="11"/>
  <c r="T26" i="11"/>
  <c r="F161" i="11"/>
  <c r="F134" i="11"/>
  <c r="BJ107" i="11"/>
  <c r="BC26" i="11"/>
  <c r="BJ26" i="11" s="1"/>
  <c r="T161" i="11"/>
  <c r="T53" i="11"/>
  <c r="M53" i="11"/>
  <c r="BC161" i="11"/>
  <c r="BC53" i="11"/>
  <c r="AA80" i="11"/>
  <c r="T80" i="11"/>
  <c r="M80" i="11"/>
  <c r="BQ134" i="11"/>
  <c r="AA161" i="11"/>
  <c r="AH26" i="11"/>
  <c r="H12" i="11"/>
  <c r="H35" i="11" s="1"/>
  <c r="H89" i="11" s="1"/>
  <c r="H143" i="11" s="1"/>
  <c r="BL161" i="11"/>
  <c r="BL107" i="11"/>
  <c r="BL53" i="11"/>
  <c r="BS134" i="11"/>
  <c r="BZ80" i="11"/>
  <c r="BE80" i="11"/>
  <c r="BL80" i="11" s="1"/>
  <c r="AC161" i="11"/>
  <c r="V134" i="11"/>
  <c r="V107" i="11"/>
  <c r="V80" i="11"/>
  <c r="O53" i="11"/>
  <c r="H161" i="11"/>
  <c r="H53" i="11"/>
  <c r="BE161" i="11"/>
  <c r="BE107" i="11"/>
  <c r="BE53" i="11"/>
  <c r="BZ107" i="11"/>
  <c r="CG134" i="11"/>
  <c r="BE134" i="11"/>
  <c r="BL134" i="11" s="1"/>
  <c r="V161" i="11"/>
  <c r="O161" i="11"/>
  <c r="O134" i="11"/>
  <c r="AJ26" i="11"/>
  <c r="AC26" i="11"/>
  <c r="V26" i="11"/>
  <c r="BS161" i="11"/>
  <c r="BS53" i="11"/>
  <c r="BE26" i="11"/>
  <c r="BL26" i="11" s="1"/>
  <c r="O80" i="11"/>
  <c r="AC53" i="11"/>
  <c r="V53" i="11"/>
  <c r="BZ53" i="11"/>
  <c r="BS80" i="11"/>
  <c r="O107" i="11"/>
  <c r="AC80" i="11"/>
  <c r="BS107" i="11"/>
  <c r="BZ134" i="11"/>
  <c r="CG80" i="11"/>
  <c r="CG26" i="11"/>
  <c r="BZ26" i="11"/>
  <c r="BS26" i="11"/>
  <c r="AC134" i="11"/>
  <c r="AJ134" i="11"/>
  <c r="AC107" i="11"/>
  <c r="H134" i="11"/>
  <c r="H107" i="11"/>
  <c r="H80" i="11"/>
  <c r="BZ161" i="11"/>
  <c r="AJ80" i="11"/>
  <c r="H26" i="11"/>
  <c r="O26" i="11" s="1"/>
  <c r="G12" i="11"/>
  <c r="G35" i="11" s="1"/>
  <c r="G89" i="11" s="1"/>
  <c r="G143" i="11" s="1"/>
  <c r="BR161" i="11"/>
  <c r="BR107" i="11"/>
  <c r="BR53" i="11"/>
  <c r="BY134" i="11"/>
  <c r="CF80" i="11"/>
  <c r="BR26" i="11"/>
  <c r="BD26" i="11"/>
  <c r="BK26" i="11" s="1"/>
  <c r="N134" i="11"/>
  <c r="AB107" i="11"/>
  <c r="AB80" i="11"/>
  <c r="U53" i="11"/>
  <c r="U26" i="11"/>
  <c r="G80" i="11"/>
  <c r="BK161" i="11"/>
  <c r="BK107" i="11"/>
  <c r="BK53" i="11"/>
  <c r="BR134" i="11"/>
  <c r="BD107" i="11"/>
  <c r="BD80" i="11"/>
  <c r="BK80" i="11" s="1"/>
  <c r="CF26" i="11"/>
  <c r="BY26" i="11"/>
  <c r="U134" i="11"/>
  <c r="AB134" i="11"/>
  <c r="AI134" i="11"/>
  <c r="G161" i="11"/>
  <c r="G134" i="11"/>
  <c r="G107" i="11"/>
  <c r="BY107" i="11"/>
  <c r="CF134" i="11"/>
  <c r="BD134" i="11"/>
  <c r="BK134" i="11" s="1"/>
  <c r="AB161" i="11"/>
  <c r="U161" i="11"/>
  <c r="N161" i="11"/>
  <c r="N53" i="11"/>
  <c r="AI26" i="11"/>
  <c r="AB26" i="11"/>
  <c r="BD161" i="11"/>
  <c r="BD53" i="11"/>
  <c r="N80" i="11"/>
  <c r="BY161" i="11"/>
  <c r="BY53" i="11"/>
  <c r="BY80" i="11"/>
  <c r="BR80" i="11"/>
  <c r="U107" i="11"/>
  <c r="N107" i="11"/>
  <c r="AI80" i="11"/>
  <c r="G53" i="11"/>
  <c r="G26" i="11"/>
  <c r="N26" i="11" s="1"/>
  <c r="U80" i="11"/>
  <c r="AB53" i="11"/>
  <c r="BW133" i="12"/>
  <c r="BP160" i="12"/>
  <c r="BZ133" i="12"/>
  <c r="BS160" i="12"/>
  <c r="BW79" i="12"/>
  <c r="BP106" i="12"/>
  <c r="BO106" i="12"/>
  <c r="BV79" i="12"/>
  <c r="BS106" i="12"/>
  <c r="BZ79" i="12"/>
  <c r="BO160" i="12"/>
  <c r="BV133" i="12"/>
  <c r="AB52" i="11"/>
  <c r="AI25" i="11"/>
  <c r="BX52" i="11"/>
  <c r="CE25" i="11"/>
  <c r="BW52" i="11"/>
  <c r="CD25" i="11"/>
  <c r="CG25" i="11"/>
  <c r="BZ52" i="11"/>
  <c r="BV52" i="11"/>
  <c r="CC25" i="11"/>
  <c r="BY160" i="12"/>
  <c r="CF133" i="12"/>
  <c r="BX106" i="12"/>
  <c r="CE79" i="12"/>
  <c r="BX160" i="12"/>
  <c r="CE133" i="12"/>
  <c r="Y52" i="12"/>
  <c r="AF25" i="12"/>
  <c r="AC52" i="12"/>
  <c r="AJ25" i="12"/>
  <c r="AA52" i="12"/>
  <c r="AH25" i="12"/>
  <c r="Z52" i="12"/>
  <c r="AG25" i="12"/>
  <c r="Y66" i="12"/>
  <c r="Z66" i="12"/>
  <c r="AC66" i="12"/>
  <c r="AB66" i="12"/>
  <c r="AA66" i="12"/>
  <c r="BI93" i="11"/>
  <c r="BI147" i="11" s="1"/>
  <c r="BB120" i="11"/>
  <c r="BB174" i="11" s="1"/>
  <c r="D66" i="11"/>
  <c r="D120" i="11" s="1"/>
  <c r="D174" i="11" s="1"/>
  <c r="K39" i="11"/>
  <c r="K93" i="11" s="1"/>
  <c r="K147" i="11" s="1"/>
  <c r="BC120" i="11"/>
  <c r="BC174" i="11" s="1"/>
  <c r="BJ93" i="11"/>
  <c r="BJ147" i="11" s="1"/>
  <c r="F66" i="11"/>
  <c r="F120" i="11" s="1"/>
  <c r="F174" i="11" s="1"/>
  <c r="M39" i="11"/>
  <c r="M93" i="11" s="1"/>
  <c r="M147" i="11" s="1"/>
  <c r="BD120" i="11"/>
  <c r="BD174" i="11" s="1"/>
  <c r="BK93" i="11"/>
  <c r="BK147" i="11" s="1"/>
  <c r="BE120" i="11"/>
  <c r="BE174" i="11" s="1"/>
  <c r="BL93" i="11"/>
  <c r="BL147" i="11" s="1"/>
  <c r="H66" i="11"/>
  <c r="H120" i="11" s="1"/>
  <c r="H174" i="11" s="1"/>
  <c r="O39" i="11"/>
  <c r="O93" i="11" s="1"/>
  <c r="O147" i="11" s="1"/>
  <c r="N39" i="11"/>
  <c r="N93" i="11" s="1"/>
  <c r="N147" i="11" s="1"/>
  <c r="G66" i="11"/>
  <c r="G120" i="11" s="1"/>
  <c r="G174" i="11" s="1"/>
  <c r="BA120" i="11"/>
  <c r="BA174" i="11" s="1"/>
  <c r="BH93" i="11"/>
  <c r="BH147" i="11" s="1"/>
  <c r="E66" i="11"/>
  <c r="E120" i="11" s="1"/>
  <c r="E174" i="11" s="1"/>
  <c r="L39" i="11"/>
  <c r="L93" i="11" s="1"/>
  <c r="L147" i="11" s="1"/>
  <c r="BY50" i="4"/>
  <c r="CF24" i="4"/>
  <c r="BZ50" i="4"/>
  <c r="CG24" i="4"/>
  <c r="BX50" i="4"/>
  <c r="CE24" i="4"/>
  <c r="T62" i="11"/>
  <c r="T116" i="11" s="1"/>
  <c r="T170" i="11" s="1"/>
  <c r="O35" i="11"/>
  <c r="O89" i="11" s="1"/>
  <c r="O143" i="11" s="1"/>
  <c r="AG35" i="11"/>
  <c r="AG89" i="11" s="1"/>
  <c r="AG143" i="11" s="1"/>
  <c r="V62" i="11"/>
  <c r="V116" i="11" s="1"/>
  <c r="V170" i="11" s="1"/>
  <c r="U35" i="11"/>
  <c r="U89" i="11" s="1"/>
  <c r="U143" i="11" s="1"/>
  <c r="S62" i="11"/>
  <c r="S116" i="11" s="1"/>
  <c r="S170" i="11" s="1"/>
  <c r="D62" i="11"/>
  <c r="D116" i="11" s="1"/>
  <c r="D170" i="11" s="1"/>
  <c r="AC35" i="11"/>
  <c r="AC89" i="11" s="1"/>
  <c r="AC143" i="11" s="1"/>
  <c r="K35" i="11"/>
  <c r="K89" i="11" s="1"/>
  <c r="K143" i="11" s="1"/>
  <c r="Z62" i="11"/>
  <c r="Z116" i="11" s="1"/>
  <c r="Z170" i="11" s="1"/>
  <c r="AB35" i="11"/>
  <c r="AB89" i="11" s="1"/>
  <c r="AB143" i="11" s="1"/>
  <c r="F62" i="11"/>
  <c r="F116" i="11" s="1"/>
  <c r="F170" i="11" s="1"/>
  <c r="AB62" i="11"/>
  <c r="AB116" i="11" s="1"/>
  <c r="AB170" i="11" s="1"/>
  <c r="Y62" i="11"/>
  <c r="Y116" i="11" s="1"/>
  <c r="Y170" i="11" s="1"/>
  <c r="M35" i="11"/>
  <c r="M89" i="11" s="1"/>
  <c r="M143" i="11" s="1"/>
  <c r="AJ35" i="11"/>
  <c r="AJ89" i="11" s="1"/>
  <c r="AJ143" i="11" s="1"/>
  <c r="AF35" i="11"/>
  <c r="AF89" i="11" s="1"/>
  <c r="AF143" i="11" s="1"/>
  <c r="L35" i="11"/>
  <c r="L89" i="11" s="1"/>
  <c r="L143" i="11" s="1"/>
  <c r="AH35" i="11"/>
  <c r="AH89" i="11" s="1"/>
  <c r="AH143" i="11" s="1"/>
  <c r="AA62" i="11"/>
  <c r="AA116" i="11" s="1"/>
  <c r="AA170" i="11" s="1"/>
  <c r="G62" i="11"/>
  <c r="G116" i="11" s="1"/>
  <c r="G170" i="11" s="1"/>
  <c r="AC62" i="11"/>
  <c r="AC116" i="11" s="1"/>
  <c r="AC170" i="11" s="1"/>
  <c r="AA35" i="11"/>
  <c r="AA89" i="11" s="1"/>
  <c r="AA143" i="11" s="1"/>
  <c r="N62" i="11"/>
  <c r="N116" i="11" s="1"/>
  <c r="N170" i="11" s="1"/>
  <c r="U62" i="11"/>
  <c r="U116" i="11" s="1"/>
  <c r="U170" i="11" s="1"/>
  <c r="Z35" i="11"/>
  <c r="Z89" i="11" s="1"/>
  <c r="Z143" i="11" s="1"/>
  <c r="K62" i="11"/>
  <c r="K116" i="11" s="1"/>
  <c r="K170" i="11" s="1"/>
  <c r="H62" i="11"/>
  <c r="H116" i="11" s="1"/>
  <c r="H170" i="11" s="1"/>
  <c r="R62" i="11"/>
  <c r="R116" i="11" s="1"/>
  <c r="R170" i="11" s="1"/>
  <c r="F42" i="12"/>
  <c r="F96" i="12" s="1"/>
  <c r="BB41" i="11"/>
  <c r="BB42" i="11"/>
  <c r="BB96" i="11" s="1"/>
  <c r="BB150" i="11" s="1"/>
  <c r="F41" i="12"/>
  <c r="BZ59" i="12"/>
  <c r="BZ113" i="12" s="1"/>
  <c r="BZ167" i="12" s="1"/>
  <c r="BS59" i="12"/>
  <c r="BS113" i="12" s="1"/>
  <c r="BS167" i="12" s="1"/>
  <c r="BL59" i="12"/>
  <c r="BL113" i="12" s="1"/>
  <c r="BL167" i="12" s="1"/>
  <c r="CG32" i="12"/>
  <c r="CG86" i="12" s="1"/>
  <c r="CG140" i="12" s="1"/>
  <c r="BE32" i="12"/>
  <c r="BL32" i="12"/>
  <c r="BL86" i="12" s="1"/>
  <c r="BL140" i="12" s="1"/>
  <c r="BZ32" i="12"/>
  <c r="BZ86" i="12" s="1"/>
  <c r="BZ140" i="12" s="1"/>
  <c r="BS32" i="12"/>
  <c r="BS86" i="12" s="1"/>
  <c r="BS140" i="12" s="1"/>
  <c r="BE59" i="12"/>
  <c r="BE113" i="12" s="1"/>
  <c r="BE167" i="12" s="1"/>
  <c r="BZ58" i="12"/>
  <c r="BZ112" i="12" s="1"/>
  <c r="BZ166" i="12" s="1"/>
  <c r="BS58" i="12"/>
  <c r="BS112" i="12" s="1"/>
  <c r="BS166" i="12" s="1"/>
  <c r="BL58" i="12"/>
  <c r="BL112" i="12" s="1"/>
  <c r="BL166" i="12" s="1"/>
  <c r="BE58" i="12"/>
  <c r="BE112" i="12" s="1"/>
  <c r="BE166" i="12" s="1"/>
  <c r="BS31" i="12"/>
  <c r="BS85" i="12" s="1"/>
  <c r="BS139" i="12" s="1"/>
  <c r="CG31" i="12"/>
  <c r="CG85" i="12" s="1"/>
  <c r="CG139" i="12" s="1"/>
  <c r="BZ31" i="12"/>
  <c r="BZ85" i="12" s="1"/>
  <c r="BZ139" i="12" s="1"/>
  <c r="AC62" i="12"/>
  <c r="AC116" i="12" s="1"/>
  <c r="AC170" i="12" s="1"/>
  <c r="Y62" i="12"/>
  <c r="Y116" i="12" s="1"/>
  <c r="Y170" i="12" s="1"/>
  <c r="S62" i="12"/>
  <c r="S116" i="12" s="1"/>
  <c r="S170" i="12" s="1"/>
  <c r="M62" i="12"/>
  <c r="M116" i="12" s="1"/>
  <c r="M170" i="12" s="1"/>
  <c r="G62" i="12"/>
  <c r="G116" i="12" s="1"/>
  <c r="G170" i="12" s="1"/>
  <c r="AB62" i="12"/>
  <c r="AB116" i="12" s="1"/>
  <c r="AB170" i="12" s="1"/>
  <c r="V62" i="12"/>
  <c r="V116" i="12" s="1"/>
  <c r="V170" i="12" s="1"/>
  <c r="R62" i="12"/>
  <c r="R116" i="12" s="1"/>
  <c r="R170" i="12" s="1"/>
  <c r="L62" i="12"/>
  <c r="L116" i="12" s="1"/>
  <c r="L170" i="12" s="1"/>
  <c r="F62" i="12"/>
  <c r="F116" i="12" s="1"/>
  <c r="F170" i="12" s="1"/>
  <c r="AA62" i="12"/>
  <c r="AA116" i="12" s="1"/>
  <c r="AA170" i="12" s="1"/>
  <c r="U62" i="12"/>
  <c r="U116" i="12" s="1"/>
  <c r="U170" i="12" s="1"/>
  <c r="O62" i="12"/>
  <c r="O116" i="12" s="1"/>
  <c r="O170" i="12" s="1"/>
  <c r="K62" i="12"/>
  <c r="K116" i="12" s="1"/>
  <c r="K170" i="12" s="1"/>
  <c r="E62" i="12"/>
  <c r="E116" i="12" s="1"/>
  <c r="E170" i="12" s="1"/>
  <c r="T62" i="12"/>
  <c r="T116" i="12" s="1"/>
  <c r="T170" i="12" s="1"/>
  <c r="N62" i="12"/>
  <c r="N116" i="12" s="1"/>
  <c r="N170" i="12" s="1"/>
  <c r="H62" i="12"/>
  <c r="H116" i="12" s="1"/>
  <c r="H170" i="12" s="1"/>
  <c r="AI35" i="12"/>
  <c r="AI89" i="12" s="1"/>
  <c r="AI143" i="12" s="1"/>
  <c r="Z62" i="12"/>
  <c r="Z116" i="12" s="1"/>
  <c r="Z170" i="12" s="1"/>
  <c r="D62" i="12"/>
  <c r="D116" i="12" s="1"/>
  <c r="D170" i="12" s="1"/>
  <c r="AJ35" i="12"/>
  <c r="AJ89" i="12" s="1"/>
  <c r="AJ143" i="12" s="1"/>
  <c r="AC35" i="12"/>
  <c r="AC89" i="12" s="1"/>
  <c r="AC143" i="12" s="1"/>
  <c r="Y35" i="12"/>
  <c r="Y89" i="12" s="1"/>
  <c r="Y143" i="12" s="1"/>
  <c r="S35" i="12"/>
  <c r="S89" i="12" s="1"/>
  <c r="S143" i="12" s="1"/>
  <c r="M35" i="12"/>
  <c r="M89" i="12" s="1"/>
  <c r="M143" i="12" s="1"/>
  <c r="AF35" i="12"/>
  <c r="AF89" i="12" s="1"/>
  <c r="AF143" i="12" s="1"/>
  <c r="N35" i="12"/>
  <c r="N89" i="12" s="1"/>
  <c r="N143" i="12" s="1"/>
  <c r="D35" i="12"/>
  <c r="D89" i="12" s="1"/>
  <c r="D143" i="12" s="1"/>
  <c r="AH35" i="12"/>
  <c r="AH89" i="12" s="1"/>
  <c r="AH143" i="12" s="1"/>
  <c r="AB35" i="12"/>
  <c r="AB89" i="12" s="1"/>
  <c r="AB143" i="12" s="1"/>
  <c r="V35" i="12"/>
  <c r="V89" i="12" s="1"/>
  <c r="V143" i="12" s="1"/>
  <c r="R35" i="12"/>
  <c r="R89" i="12" s="1"/>
  <c r="R143" i="12" s="1"/>
  <c r="L35" i="12"/>
  <c r="L89" i="12" s="1"/>
  <c r="L143" i="12" s="1"/>
  <c r="Z35" i="12"/>
  <c r="Z89" i="12" s="1"/>
  <c r="Z143" i="12" s="1"/>
  <c r="AG35" i="12"/>
  <c r="AG89" i="12" s="1"/>
  <c r="AG143" i="12" s="1"/>
  <c r="AA35" i="12"/>
  <c r="AA89" i="12" s="1"/>
  <c r="AA143" i="12" s="1"/>
  <c r="U35" i="12"/>
  <c r="U89" i="12" s="1"/>
  <c r="U143" i="12" s="1"/>
  <c r="O35" i="12"/>
  <c r="O89" i="12" s="1"/>
  <c r="O143" i="12" s="1"/>
  <c r="K35" i="12"/>
  <c r="K89" i="12" s="1"/>
  <c r="K143" i="12" s="1"/>
  <c r="T35" i="12"/>
  <c r="T89" i="12" s="1"/>
  <c r="T143" i="12" s="1"/>
  <c r="BP58" i="12"/>
  <c r="BP112" i="12" s="1"/>
  <c r="BP166" i="12" s="1"/>
  <c r="BI58" i="12"/>
  <c r="BI112" i="12" s="1"/>
  <c r="BI166" i="12" s="1"/>
  <c r="BB58" i="12"/>
  <c r="BB112" i="12" s="1"/>
  <c r="BB166" i="12" s="1"/>
  <c r="BW58" i="12"/>
  <c r="BW112" i="12" s="1"/>
  <c r="BW166" i="12" s="1"/>
  <c r="CD31" i="12"/>
  <c r="CD85" i="12" s="1"/>
  <c r="CD139" i="12" s="1"/>
  <c r="BW31" i="12"/>
  <c r="BW85" i="12" s="1"/>
  <c r="BW139" i="12" s="1"/>
  <c r="BP31" i="12"/>
  <c r="BP85" i="12" s="1"/>
  <c r="BP139" i="12" s="1"/>
  <c r="BV58" i="12"/>
  <c r="BV112" i="12" s="1"/>
  <c r="BV166" i="12" s="1"/>
  <c r="BO58" i="12"/>
  <c r="BO112" i="12" s="1"/>
  <c r="BO166" i="12" s="1"/>
  <c r="BH58" i="12"/>
  <c r="BH112" i="12" s="1"/>
  <c r="BH166" i="12" s="1"/>
  <c r="BA58" i="12"/>
  <c r="BA112" i="12" s="1"/>
  <c r="BA166" i="12" s="1"/>
  <c r="BO31" i="12"/>
  <c r="BO85" i="12" s="1"/>
  <c r="BO139" i="12" s="1"/>
  <c r="CC31" i="12"/>
  <c r="CC85" i="12" s="1"/>
  <c r="CC139" i="12" s="1"/>
  <c r="BV31" i="12"/>
  <c r="BV85" i="12" s="1"/>
  <c r="BV139" i="12" s="1"/>
  <c r="BV59" i="12"/>
  <c r="BV113" i="12" s="1"/>
  <c r="BV167" i="12" s="1"/>
  <c r="BO59" i="12"/>
  <c r="BO113" i="12" s="1"/>
  <c r="BO167" i="12" s="1"/>
  <c r="BH59" i="12"/>
  <c r="BH113" i="12" s="1"/>
  <c r="BH167" i="12" s="1"/>
  <c r="BA59" i="12"/>
  <c r="BA113" i="12" s="1"/>
  <c r="BA167" i="12" s="1"/>
  <c r="CC32" i="12"/>
  <c r="CC86" i="12" s="1"/>
  <c r="CC140" i="12" s="1"/>
  <c r="BA32" i="12"/>
  <c r="BA86" i="12" s="1"/>
  <c r="BA140" i="12" s="1"/>
  <c r="BV32" i="12"/>
  <c r="BV86" i="12" s="1"/>
  <c r="BV140" i="12" s="1"/>
  <c r="BO32" i="12"/>
  <c r="BO86" i="12" s="1"/>
  <c r="BO140" i="12" s="1"/>
  <c r="BH32" i="12"/>
  <c r="BH86" i="12" s="1"/>
  <c r="BH140" i="12" s="1"/>
  <c r="BD58" i="12"/>
  <c r="BD112" i="12" s="1"/>
  <c r="BD166" i="12" s="1"/>
  <c r="BY58" i="12"/>
  <c r="BY112" i="12" s="1"/>
  <c r="BY166" i="12" s="1"/>
  <c r="BR58" i="12"/>
  <c r="BR112" i="12" s="1"/>
  <c r="BR166" i="12" s="1"/>
  <c r="BK58" i="12"/>
  <c r="BK112" i="12" s="1"/>
  <c r="BK166" i="12" s="1"/>
  <c r="BY31" i="12"/>
  <c r="BY85" i="12" s="1"/>
  <c r="BY139" i="12" s="1"/>
  <c r="CF31" i="12"/>
  <c r="CF85" i="12" s="1"/>
  <c r="CF139" i="12" s="1"/>
  <c r="BR31" i="12"/>
  <c r="BR85" i="12" s="1"/>
  <c r="BR139" i="12" s="1"/>
  <c r="H59" i="12"/>
  <c r="H113" i="12" s="1"/>
  <c r="H167" i="12" s="1"/>
  <c r="AC59" i="12"/>
  <c r="AC113" i="12" s="1"/>
  <c r="AC167" i="12" s="1"/>
  <c r="V59" i="12"/>
  <c r="V113" i="12" s="1"/>
  <c r="V167" i="12" s="1"/>
  <c r="O32" i="12"/>
  <c r="O86" i="12" s="1"/>
  <c r="O140" i="12" s="1"/>
  <c r="O59" i="12"/>
  <c r="O113" i="12" s="1"/>
  <c r="O167" i="12" s="1"/>
  <c r="AJ32" i="12"/>
  <c r="AJ86" i="12" s="1"/>
  <c r="AJ140" i="12" s="1"/>
  <c r="H32" i="12"/>
  <c r="AC32" i="12"/>
  <c r="AC86" i="12" s="1"/>
  <c r="AC140" i="12" s="1"/>
  <c r="V32" i="12"/>
  <c r="V86" i="12" s="1"/>
  <c r="V140" i="12" s="1"/>
  <c r="N59" i="12"/>
  <c r="N113" i="12" s="1"/>
  <c r="N167" i="12" s="1"/>
  <c r="G59" i="12"/>
  <c r="G113" i="12" s="1"/>
  <c r="G167" i="12" s="1"/>
  <c r="AB59" i="12"/>
  <c r="AB113" i="12" s="1"/>
  <c r="AB167" i="12" s="1"/>
  <c r="U59" i="12"/>
  <c r="U113" i="12" s="1"/>
  <c r="U167" i="12" s="1"/>
  <c r="U32" i="12"/>
  <c r="U86" i="12" s="1"/>
  <c r="U140" i="12" s="1"/>
  <c r="N32" i="12"/>
  <c r="N86" i="12" s="1"/>
  <c r="N140" i="12" s="1"/>
  <c r="AI32" i="12"/>
  <c r="AI86" i="12" s="1"/>
  <c r="AI140" i="12" s="1"/>
  <c r="G32" i="12"/>
  <c r="AB32" i="12"/>
  <c r="AB86" i="12" s="1"/>
  <c r="AB140" i="12" s="1"/>
  <c r="D59" i="12"/>
  <c r="D113" i="12" s="1"/>
  <c r="D167" i="12" s="1"/>
  <c r="Y59" i="12"/>
  <c r="Y113" i="12" s="1"/>
  <c r="Y167" i="12" s="1"/>
  <c r="R59" i="12"/>
  <c r="R113" i="12" s="1"/>
  <c r="R167" i="12" s="1"/>
  <c r="K59" i="12"/>
  <c r="K113" i="12" s="1"/>
  <c r="K167" i="12" s="1"/>
  <c r="K32" i="12"/>
  <c r="K86" i="12" s="1"/>
  <c r="K140" i="12" s="1"/>
  <c r="AF32" i="12"/>
  <c r="AF86" i="12" s="1"/>
  <c r="AF140" i="12" s="1"/>
  <c r="D32" i="12"/>
  <c r="D86" i="12" s="1"/>
  <c r="D140" i="12" s="1"/>
  <c r="Y32" i="12"/>
  <c r="Y86" i="12" s="1"/>
  <c r="Y140" i="12" s="1"/>
  <c r="R32" i="12"/>
  <c r="R86" i="12" s="1"/>
  <c r="R140" i="12" s="1"/>
  <c r="BZ62" i="12"/>
  <c r="BZ116" i="12" s="1"/>
  <c r="BZ170" i="12" s="1"/>
  <c r="BV62" i="12"/>
  <c r="BV116" i="12" s="1"/>
  <c r="BV170" i="12" s="1"/>
  <c r="BP62" i="12"/>
  <c r="BP116" i="12" s="1"/>
  <c r="BP170" i="12" s="1"/>
  <c r="BJ62" i="12"/>
  <c r="BJ116" i="12" s="1"/>
  <c r="BJ170" i="12" s="1"/>
  <c r="BD62" i="12"/>
  <c r="BD116" i="12" s="1"/>
  <c r="BD170" i="12" s="1"/>
  <c r="BY62" i="12"/>
  <c r="BY116" i="12" s="1"/>
  <c r="BY170" i="12" s="1"/>
  <c r="BS62" i="12"/>
  <c r="BS116" i="12" s="1"/>
  <c r="BS170" i="12" s="1"/>
  <c r="BO62" i="12"/>
  <c r="BO116" i="12" s="1"/>
  <c r="BO170" i="12" s="1"/>
  <c r="BI62" i="12"/>
  <c r="BI116" i="12" s="1"/>
  <c r="BI170" i="12" s="1"/>
  <c r="BC62" i="12"/>
  <c r="BC116" i="12" s="1"/>
  <c r="BC170" i="12" s="1"/>
  <c r="BX62" i="12"/>
  <c r="BX116" i="12" s="1"/>
  <c r="BX170" i="12" s="1"/>
  <c r="BR62" i="12"/>
  <c r="BR116" i="12" s="1"/>
  <c r="BR170" i="12" s="1"/>
  <c r="BL62" i="12"/>
  <c r="BL116" i="12" s="1"/>
  <c r="BL170" i="12" s="1"/>
  <c r="BH62" i="12"/>
  <c r="BH116" i="12" s="1"/>
  <c r="BH170" i="12" s="1"/>
  <c r="BB62" i="12"/>
  <c r="BB116" i="12" s="1"/>
  <c r="BB170" i="12" s="1"/>
  <c r="BW62" i="12"/>
  <c r="BW116" i="12" s="1"/>
  <c r="BW170" i="12" s="1"/>
  <c r="BA62" i="12"/>
  <c r="BA116" i="12" s="1"/>
  <c r="BA170" i="12" s="1"/>
  <c r="BQ62" i="12"/>
  <c r="BQ116" i="12" s="1"/>
  <c r="BQ170" i="12" s="1"/>
  <c r="BK62" i="12"/>
  <c r="BK116" i="12" s="1"/>
  <c r="BK170" i="12" s="1"/>
  <c r="CG35" i="12"/>
  <c r="CG89" i="12" s="1"/>
  <c r="CG143" i="12" s="1"/>
  <c r="CC35" i="12"/>
  <c r="CC89" i="12" s="1"/>
  <c r="CC143" i="12" s="1"/>
  <c r="BW35" i="12"/>
  <c r="BW89" i="12" s="1"/>
  <c r="BW143" i="12" s="1"/>
  <c r="BQ35" i="12"/>
  <c r="BQ89" i="12" s="1"/>
  <c r="BQ143" i="12" s="1"/>
  <c r="BK35" i="12"/>
  <c r="BK89" i="12" s="1"/>
  <c r="BK143" i="12" s="1"/>
  <c r="BA35" i="12"/>
  <c r="BA89" i="12" s="1"/>
  <c r="BA143" i="12" s="1"/>
  <c r="CF35" i="12"/>
  <c r="CF89" i="12" s="1"/>
  <c r="CF143" i="12" s="1"/>
  <c r="BZ35" i="12"/>
  <c r="BZ89" i="12" s="1"/>
  <c r="BZ143" i="12" s="1"/>
  <c r="BV35" i="12"/>
  <c r="BV89" i="12" s="1"/>
  <c r="BV143" i="12" s="1"/>
  <c r="BP35" i="12"/>
  <c r="BP89" i="12" s="1"/>
  <c r="BP143" i="12" s="1"/>
  <c r="BJ35" i="12"/>
  <c r="BJ89" i="12" s="1"/>
  <c r="BJ143" i="12" s="1"/>
  <c r="BE62" i="12"/>
  <c r="BE116" i="12" s="1"/>
  <c r="BE170" i="12" s="1"/>
  <c r="BX35" i="12"/>
  <c r="BX89" i="12" s="1"/>
  <c r="BX143" i="12" s="1"/>
  <c r="BL35" i="12"/>
  <c r="BL89" i="12" s="1"/>
  <c r="BL143" i="12" s="1"/>
  <c r="BO35" i="12"/>
  <c r="BO89" i="12" s="1"/>
  <c r="BO143" i="12" s="1"/>
  <c r="CE35" i="12"/>
  <c r="CE89" i="12" s="1"/>
  <c r="CE143" i="12" s="1"/>
  <c r="BS35" i="12"/>
  <c r="BS89" i="12" s="1"/>
  <c r="BS143" i="12" s="1"/>
  <c r="BI35" i="12"/>
  <c r="BI89" i="12" s="1"/>
  <c r="BI143" i="12" s="1"/>
  <c r="BY35" i="12"/>
  <c r="BY89" i="12" s="1"/>
  <c r="BY143" i="12" s="1"/>
  <c r="CD35" i="12"/>
  <c r="CD89" i="12" s="1"/>
  <c r="CD143" i="12" s="1"/>
  <c r="BR35" i="12"/>
  <c r="BR89" i="12" s="1"/>
  <c r="BR143" i="12" s="1"/>
  <c r="BH35" i="12"/>
  <c r="BH89" i="12" s="1"/>
  <c r="BH143" i="12" s="1"/>
  <c r="BD59" i="12"/>
  <c r="BD113" i="12" s="1"/>
  <c r="BD167" i="12" s="1"/>
  <c r="BY59" i="12"/>
  <c r="BY113" i="12" s="1"/>
  <c r="BY167" i="12" s="1"/>
  <c r="BR59" i="12"/>
  <c r="BR113" i="12" s="1"/>
  <c r="BR167" i="12" s="1"/>
  <c r="BK59" i="12"/>
  <c r="BK113" i="12" s="1"/>
  <c r="BK167" i="12" s="1"/>
  <c r="BK32" i="12"/>
  <c r="BK86" i="12" s="1"/>
  <c r="BK140" i="12" s="1"/>
  <c r="CF32" i="12"/>
  <c r="CF86" i="12" s="1"/>
  <c r="CF140" i="12" s="1"/>
  <c r="BD32" i="12"/>
  <c r="BD86" i="12" s="1"/>
  <c r="BD140" i="12" s="1"/>
  <c r="BR32" i="12"/>
  <c r="BR86" i="12" s="1"/>
  <c r="BR140" i="12" s="1"/>
  <c r="BY32" i="12"/>
  <c r="BY86" i="12" s="1"/>
  <c r="BY140" i="12" s="1"/>
  <c r="BV59" i="11"/>
  <c r="BV113" i="11" s="1"/>
  <c r="BV167" i="11" s="1"/>
  <c r="BO59" i="11"/>
  <c r="BO113" i="11" s="1"/>
  <c r="BO167" i="11" s="1"/>
  <c r="BA59" i="11"/>
  <c r="BA113" i="11" s="1"/>
  <c r="BA167" i="11" s="1"/>
  <c r="BH59" i="11"/>
  <c r="BH113" i="11" s="1"/>
  <c r="BH167" i="11" s="1"/>
  <c r="BV32" i="11"/>
  <c r="BV86" i="11" s="1"/>
  <c r="BV140" i="11" s="1"/>
  <c r="CC32" i="11"/>
  <c r="CC86" i="11" s="1"/>
  <c r="CC140" i="11" s="1"/>
  <c r="BO32" i="11"/>
  <c r="BO86" i="11" s="1"/>
  <c r="BO140" i="11" s="1"/>
  <c r="BH32" i="11"/>
  <c r="BH86" i="11" s="1"/>
  <c r="BH140" i="11" s="1"/>
  <c r="BA32" i="11"/>
  <c r="BA86" i="11" s="1"/>
  <c r="BA140" i="11" s="1"/>
  <c r="BJ59" i="11"/>
  <c r="BJ113" i="11" s="1"/>
  <c r="BJ167" i="11" s="1"/>
  <c r="BC59" i="11"/>
  <c r="BC113" i="11" s="1"/>
  <c r="BC167" i="11" s="1"/>
  <c r="BJ32" i="11"/>
  <c r="BJ86" i="11" s="1"/>
  <c r="BJ140" i="11" s="1"/>
  <c r="BX59" i="11"/>
  <c r="BX113" i="11" s="1"/>
  <c r="BX167" i="11" s="1"/>
  <c r="BQ59" i="11"/>
  <c r="BQ113" i="11" s="1"/>
  <c r="BQ167" i="11" s="1"/>
  <c r="BC32" i="11"/>
  <c r="BC86" i="11" s="1"/>
  <c r="BC140" i="11" s="1"/>
  <c r="CE32" i="11"/>
  <c r="CE86" i="11" s="1"/>
  <c r="CE140" i="11" s="1"/>
  <c r="BX32" i="11"/>
  <c r="BX86" i="11" s="1"/>
  <c r="BX140" i="11" s="1"/>
  <c r="BQ32" i="11"/>
  <c r="BQ86" i="11" s="1"/>
  <c r="BQ140" i="11" s="1"/>
  <c r="BZ62" i="11"/>
  <c r="BZ116" i="11" s="1"/>
  <c r="BZ170" i="11" s="1"/>
  <c r="BV62" i="11"/>
  <c r="BV116" i="11" s="1"/>
  <c r="BV170" i="11" s="1"/>
  <c r="BP62" i="11"/>
  <c r="BP116" i="11" s="1"/>
  <c r="BP170" i="11" s="1"/>
  <c r="BJ62" i="11"/>
  <c r="BJ116" i="11" s="1"/>
  <c r="BJ170" i="11" s="1"/>
  <c r="BD62" i="11"/>
  <c r="BD116" i="11" s="1"/>
  <c r="BD170" i="11" s="1"/>
  <c r="BY62" i="11"/>
  <c r="BY116" i="11" s="1"/>
  <c r="BY170" i="11" s="1"/>
  <c r="BS62" i="11"/>
  <c r="BS116" i="11" s="1"/>
  <c r="BS170" i="11" s="1"/>
  <c r="BO62" i="11"/>
  <c r="BO116" i="11" s="1"/>
  <c r="BO170" i="11" s="1"/>
  <c r="BI62" i="11"/>
  <c r="BI116" i="11" s="1"/>
  <c r="BI170" i="11" s="1"/>
  <c r="BC62" i="11"/>
  <c r="BC116" i="11" s="1"/>
  <c r="BC170" i="11" s="1"/>
  <c r="BW62" i="11"/>
  <c r="BW116" i="11" s="1"/>
  <c r="BW170" i="11" s="1"/>
  <c r="BK62" i="11"/>
  <c r="BK116" i="11" s="1"/>
  <c r="BK170" i="11" s="1"/>
  <c r="BA62" i="11"/>
  <c r="BA116" i="11" s="1"/>
  <c r="BA170" i="11" s="1"/>
  <c r="CF35" i="11"/>
  <c r="CF89" i="11" s="1"/>
  <c r="CF143" i="11" s="1"/>
  <c r="BZ35" i="11"/>
  <c r="BZ89" i="11" s="1"/>
  <c r="BZ143" i="11" s="1"/>
  <c r="BV35" i="11"/>
  <c r="BV89" i="11" s="1"/>
  <c r="BV143" i="11" s="1"/>
  <c r="BP35" i="11"/>
  <c r="BP89" i="11" s="1"/>
  <c r="BP143" i="11" s="1"/>
  <c r="BJ35" i="11"/>
  <c r="BJ89" i="11" s="1"/>
  <c r="BJ143" i="11" s="1"/>
  <c r="BR62" i="11"/>
  <c r="BR116" i="11" s="1"/>
  <c r="BR170" i="11" s="1"/>
  <c r="BH62" i="11"/>
  <c r="BH116" i="11" s="1"/>
  <c r="BH170" i="11" s="1"/>
  <c r="BQ62" i="11"/>
  <c r="BQ116" i="11" s="1"/>
  <c r="BQ170" i="11" s="1"/>
  <c r="BL62" i="11"/>
  <c r="BL116" i="11" s="1"/>
  <c r="BL170" i="11" s="1"/>
  <c r="CE35" i="11"/>
  <c r="CE89" i="11" s="1"/>
  <c r="CE143" i="11" s="1"/>
  <c r="BX35" i="11"/>
  <c r="BX89" i="11" s="1"/>
  <c r="BX143" i="11" s="1"/>
  <c r="BQ35" i="11"/>
  <c r="BQ89" i="11" s="1"/>
  <c r="BQ143" i="11" s="1"/>
  <c r="BI35" i="11"/>
  <c r="BI89" i="11" s="1"/>
  <c r="BI143" i="11" s="1"/>
  <c r="BE62" i="11"/>
  <c r="BE116" i="11" s="1"/>
  <c r="BE170" i="11" s="1"/>
  <c r="CD35" i="11"/>
  <c r="CD89" i="11" s="1"/>
  <c r="CD143" i="11" s="1"/>
  <c r="BS35" i="11"/>
  <c r="BS89" i="11" s="1"/>
  <c r="BS143" i="11" s="1"/>
  <c r="BK35" i="11"/>
  <c r="BK89" i="11" s="1"/>
  <c r="BK143" i="11" s="1"/>
  <c r="BA35" i="11"/>
  <c r="BA89" i="11" s="1"/>
  <c r="BA143" i="11" s="1"/>
  <c r="BB62" i="11"/>
  <c r="BB116" i="11" s="1"/>
  <c r="BB170" i="11" s="1"/>
  <c r="CC35" i="11"/>
  <c r="CC89" i="11" s="1"/>
  <c r="CC143" i="11" s="1"/>
  <c r="BR35" i="11"/>
  <c r="BR89" i="11" s="1"/>
  <c r="BR143" i="11" s="1"/>
  <c r="BH35" i="11"/>
  <c r="BH89" i="11" s="1"/>
  <c r="BH143" i="11" s="1"/>
  <c r="BY35" i="11"/>
  <c r="BY89" i="11" s="1"/>
  <c r="BY143" i="11" s="1"/>
  <c r="BO35" i="11"/>
  <c r="BO89" i="11" s="1"/>
  <c r="BO143" i="11" s="1"/>
  <c r="BX62" i="11"/>
  <c r="BX116" i="11" s="1"/>
  <c r="BX170" i="11" s="1"/>
  <c r="CG35" i="11"/>
  <c r="CG89" i="11" s="1"/>
  <c r="CG143" i="11" s="1"/>
  <c r="BW35" i="11"/>
  <c r="BW89" i="11" s="1"/>
  <c r="BW143" i="11" s="1"/>
  <c r="BL35" i="11"/>
  <c r="BL89" i="11" s="1"/>
  <c r="BL143" i="11" s="1"/>
  <c r="Z59" i="11"/>
  <c r="Z113" i="11" s="1"/>
  <c r="Z167" i="11" s="1"/>
  <c r="S59" i="11"/>
  <c r="S113" i="11" s="1"/>
  <c r="S167" i="11" s="1"/>
  <c r="E59" i="11"/>
  <c r="Z32" i="11"/>
  <c r="Z86" i="11" s="1"/>
  <c r="Z140" i="11" s="1"/>
  <c r="S32" i="11"/>
  <c r="S86" i="11" s="1"/>
  <c r="S140" i="11" s="1"/>
  <c r="L32" i="11"/>
  <c r="L86" i="11" s="1"/>
  <c r="L140" i="11" s="1"/>
  <c r="E32" i="11"/>
  <c r="AG32" i="11"/>
  <c r="AG86" i="11" s="1"/>
  <c r="AG140" i="11" s="1"/>
  <c r="L59" i="11"/>
  <c r="L113" i="11" s="1"/>
  <c r="L167" i="11" s="1"/>
  <c r="D59" i="11"/>
  <c r="D113" i="11" s="1"/>
  <c r="D167" i="11" s="1"/>
  <c r="Y59" i="11"/>
  <c r="Y113" i="11" s="1"/>
  <c r="Y167" i="11" s="1"/>
  <c r="AF32" i="11"/>
  <c r="AF86" i="11" s="1"/>
  <c r="AF140" i="11" s="1"/>
  <c r="D32" i="11"/>
  <c r="D86" i="11" s="1"/>
  <c r="D140" i="11" s="1"/>
  <c r="K59" i="11"/>
  <c r="K113" i="11" s="1"/>
  <c r="K167" i="11" s="1"/>
  <c r="Y32" i="11"/>
  <c r="Y86" i="11" s="1"/>
  <c r="Y140" i="11" s="1"/>
  <c r="R32" i="11"/>
  <c r="R86" i="11" s="1"/>
  <c r="R140" i="11" s="1"/>
  <c r="K32" i="11"/>
  <c r="K86" i="11" s="1"/>
  <c r="K140" i="11" s="1"/>
  <c r="R59" i="11"/>
  <c r="R113" i="11" s="1"/>
  <c r="R167" i="11" s="1"/>
  <c r="N59" i="11"/>
  <c r="N113" i="11" s="1"/>
  <c r="N167" i="11" s="1"/>
  <c r="G59" i="11"/>
  <c r="G113" i="11" s="1"/>
  <c r="G167" i="11" s="1"/>
  <c r="N32" i="11"/>
  <c r="N86" i="11" s="1"/>
  <c r="N140" i="11" s="1"/>
  <c r="U59" i="11"/>
  <c r="U113" i="11" s="1"/>
  <c r="U167" i="11" s="1"/>
  <c r="G32" i="11"/>
  <c r="G86" i="11" s="1"/>
  <c r="G140" i="11" s="1"/>
  <c r="AB59" i="11"/>
  <c r="AB113" i="11" s="1"/>
  <c r="AB167" i="11" s="1"/>
  <c r="AI32" i="11"/>
  <c r="AI86" i="11" s="1"/>
  <c r="AI140" i="11" s="1"/>
  <c r="AB32" i="11"/>
  <c r="AB86" i="11" s="1"/>
  <c r="AB140" i="11" s="1"/>
  <c r="U32" i="11"/>
  <c r="U86" i="11" s="1"/>
  <c r="U140" i="11" s="1"/>
  <c r="T59" i="11"/>
  <c r="T113" i="11" s="1"/>
  <c r="T167" i="11" s="1"/>
  <c r="M59" i="11"/>
  <c r="M113" i="11" s="1"/>
  <c r="M167" i="11" s="1"/>
  <c r="AA59" i="11"/>
  <c r="AA113" i="11" s="1"/>
  <c r="AA167" i="11" s="1"/>
  <c r="T32" i="11"/>
  <c r="T86" i="11" s="1"/>
  <c r="T140" i="11" s="1"/>
  <c r="AH32" i="11"/>
  <c r="AH86" i="11" s="1"/>
  <c r="AH140" i="11" s="1"/>
  <c r="AA32" i="11"/>
  <c r="AA86" i="11" s="1"/>
  <c r="AA140" i="11" s="1"/>
  <c r="F59" i="11"/>
  <c r="F113" i="11" s="1"/>
  <c r="F167" i="11" s="1"/>
  <c r="M32" i="11"/>
  <c r="M86" i="11" s="1"/>
  <c r="M140" i="11" s="1"/>
  <c r="F32" i="11"/>
  <c r="BZ59" i="11"/>
  <c r="BZ113" i="11" s="1"/>
  <c r="BZ167" i="11" s="1"/>
  <c r="BS59" i="11"/>
  <c r="BS113" i="11" s="1"/>
  <c r="BS167" i="11" s="1"/>
  <c r="BL59" i="11"/>
  <c r="BL113" i="11" s="1"/>
  <c r="BL167" i="11" s="1"/>
  <c r="BZ32" i="11"/>
  <c r="BZ86" i="11" s="1"/>
  <c r="BZ140" i="11" s="1"/>
  <c r="BS32" i="11"/>
  <c r="BS86" i="11" s="1"/>
  <c r="BS140" i="11" s="1"/>
  <c r="BL32" i="11"/>
  <c r="BL86" i="11" s="1"/>
  <c r="BL140" i="11" s="1"/>
  <c r="BE32" i="11"/>
  <c r="BE86" i="11" s="1"/>
  <c r="BE140" i="11" s="1"/>
  <c r="CG32" i="11"/>
  <c r="CG86" i="11" s="1"/>
  <c r="CG140" i="11" s="1"/>
  <c r="BE59" i="11"/>
  <c r="BE113" i="11" s="1"/>
  <c r="BE167" i="11" s="1"/>
  <c r="H59" i="11"/>
  <c r="H113" i="11" s="1"/>
  <c r="H167" i="11" s="1"/>
  <c r="AC59" i="11"/>
  <c r="AC113" i="11" s="1"/>
  <c r="AC167" i="11" s="1"/>
  <c r="O59" i="11"/>
  <c r="O113" i="11" s="1"/>
  <c r="O167" i="11" s="1"/>
  <c r="AJ32" i="11"/>
  <c r="AJ86" i="11" s="1"/>
  <c r="AJ140" i="11" s="1"/>
  <c r="H32" i="11"/>
  <c r="H86" i="11" s="1"/>
  <c r="H140" i="11" s="1"/>
  <c r="V59" i="11"/>
  <c r="V113" i="11" s="1"/>
  <c r="V167" i="11" s="1"/>
  <c r="AC32" i="11"/>
  <c r="AC86" i="11" s="1"/>
  <c r="AC140" i="11" s="1"/>
  <c r="V32" i="11"/>
  <c r="V86" i="11" s="1"/>
  <c r="V140" i="11" s="1"/>
  <c r="O32" i="11"/>
  <c r="O86" i="11" s="1"/>
  <c r="O140" i="11" s="1"/>
  <c r="F95" i="12" l="1"/>
  <c r="F100" i="12" s="1"/>
  <c r="F46" i="12"/>
  <c r="BB95" i="11"/>
  <c r="BB46" i="11"/>
  <c r="R91" i="4"/>
  <c r="R145" i="4" s="1"/>
  <c r="R64" i="4"/>
  <c r="K118" i="4"/>
  <c r="K172" i="4" s="1"/>
  <c r="R35" i="11"/>
  <c r="R89" i="11" s="1"/>
  <c r="R143" i="11" s="1"/>
  <c r="N35" i="11"/>
  <c r="N89" i="11" s="1"/>
  <c r="N143" i="11" s="1"/>
  <c r="L62" i="11"/>
  <c r="L116" i="11" s="1"/>
  <c r="L170" i="11" s="1"/>
  <c r="S35" i="11"/>
  <c r="S89" i="11" s="1"/>
  <c r="S143" i="11" s="1"/>
  <c r="T35" i="11"/>
  <c r="T89" i="11" s="1"/>
  <c r="T143" i="11" s="1"/>
  <c r="O62" i="11"/>
  <c r="O116" i="11" s="1"/>
  <c r="O170" i="11" s="1"/>
  <c r="Y35" i="11"/>
  <c r="Y89" i="11" s="1"/>
  <c r="Y143" i="11" s="1"/>
  <c r="V35" i="11"/>
  <c r="V89" i="11" s="1"/>
  <c r="V143" i="11" s="1"/>
  <c r="AI35" i="11"/>
  <c r="AI89" i="11" s="1"/>
  <c r="AI143" i="11" s="1"/>
  <c r="E62" i="11"/>
  <c r="E116" i="11" s="1"/>
  <c r="E170" i="11" s="1"/>
  <c r="D35" i="11"/>
  <c r="D89" i="11" s="1"/>
  <c r="D143" i="11" s="1"/>
  <c r="CC79" i="12"/>
  <c r="BV106" i="12"/>
  <c r="CG133" i="12"/>
  <c r="BZ160" i="12"/>
  <c r="BZ106" i="12"/>
  <c r="CG79" i="12"/>
  <c r="CC133" i="12"/>
  <c r="BV160" i="12"/>
  <c r="BE41" i="12"/>
  <c r="BE86" i="12"/>
  <c r="BE140" i="12" s="1"/>
  <c r="BW106" i="12"/>
  <c r="CD79" i="12"/>
  <c r="CD133" i="12"/>
  <c r="BW160" i="12"/>
  <c r="BX120" i="12"/>
  <c r="BX174" i="12" s="1"/>
  <c r="BI93" i="12"/>
  <c r="BI147" i="12" s="1"/>
  <c r="BO69" i="12"/>
  <c r="BO123" i="12" s="1"/>
  <c r="BO177" i="12" s="1"/>
  <c r="BV120" i="12"/>
  <c r="BV174" i="12" s="1"/>
  <c r="BW120" i="12"/>
  <c r="BW174" i="12" s="1"/>
  <c r="BR68" i="12"/>
  <c r="BY120" i="12"/>
  <c r="BY174" i="12" s="1"/>
  <c r="BS68" i="12"/>
  <c r="BZ120" i="12"/>
  <c r="BZ174" i="12" s="1"/>
  <c r="BO41" i="12"/>
  <c r="BH93" i="12"/>
  <c r="BH147" i="12" s="1"/>
  <c r="BR42" i="12"/>
  <c r="BR96" i="12" s="1"/>
  <c r="BR150" i="12" s="1"/>
  <c r="BK93" i="12"/>
  <c r="BK147" i="12" s="1"/>
  <c r="BJ93" i="12"/>
  <c r="BJ147" i="12" s="1"/>
  <c r="BS42" i="12"/>
  <c r="BS96" i="12" s="1"/>
  <c r="BS150" i="12" s="1"/>
  <c r="BL93" i="12"/>
  <c r="BL147" i="12" s="1"/>
  <c r="T39" i="12"/>
  <c r="T41" i="12" s="1"/>
  <c r="M93" i="12"/>
  <c r="M147" i="12" s="1"/>
  <c r="V39" i="12"/>
  <c r="V42" i="12" s="1"/>
  <c r="V96" i="12" s="1"/>
  <c r="O93" i="12"/>
  <c r="O147" i="12" s="1"/>
  <c r="T66" i="12"/>
  <c r="T68" i="12" s="1"/>
  <c r="AA120" i="12"/>
  <c r="AA174" i="12" s="1"/>
  <c r="V66" i="12"/>
  <c r="V68" i="12" s="1"/>
  <c r="AC120" i="12"/>
  <c r="AC174" i="12" s="1"/>
  <c r="F149" i="12"/>
  <c r="F154" i="12" s="1"/>
  <c r="H42" i="12"/>
  <c r="H96" i="12" s="1"/>
  <c r="H86" i="12"/>
  <c r="H140" i="12" s="1"/>
  <c r="U66" i="12"/>
  <c r="U68" i="12" s="1"/>
  <c r="AB120" i="12"/>
  <c r="AB174" i="12" s="1"/>
  <c r="S39" i="12"/>
  <c r="L93" i="12"/>
  <c r="L147" i="12" s="1"/>
  <c r="R39" i="12"/>
  <c r="R42" i="12" s="1"/>
  <c r="R96" i="12" s="1"/>
  <c r="K93" i="12"/>
  <c r="K147" i="12" s="1"/>
  <c r="G42" i="12"/>
  <c r="G96" i="12" s="1"/>
  <c r="G86" i="12"/>
  <c r="G140" i="12" s="1"/>
  <c r="F150" i="12"/>
  <c r="U39" i="12"/>
  <c r="U41" i="12" s="1"/>
  <c r="N93" i="12"/>
  <c r="N147" i="12" s="1"/>
  <c r="S66" i="12"/>
  <c r="Z120" i="12"/>
  <c r="Z174" i="12" s="1"/>
  <c r="R66" i="12"/>
  <c r="R69" i="12" s="1"/>
  <c r="R123" i="12" s="1"/>
  <c r="Y120" i="12"/>
  <c r="Y174" i="12" s="1"/>
  <c r="G41" i="12"/>
  <c r="E41" i="11"/>
  <c r="E86" i="11"/>
  <c r="E140" i="11" s="1"/>
  <c r="E113" i="11"/>
  <c r="E167" i="11" s="1"/>
  <c r="F42" i="11"/>
  <c r="F96" i="11" s="1"/>
  <c r="F150" i="11" s="1"/>
  <c r="F86" i="11"/>
  <c r="F140" i="11" s="1"/>
  <c r="L66" i="11"/>
  <c r="S39" i="11"/>
  <c r="S93" i="11" s="1"/>
  <c r="S147" i="11" s="1"/>
  <c r="K66" i="11"/>
  <c r="R39" i="11"/>
  <c r="N66" i="11"/>
  <c r="U39" i="11"/>
  <c r="T39" i="11"/>
  <c r="M66" i="11"/>
  <c r="L41" i="11"/>
  <c r="O66" i="11"/>
  <c r="V39" i="11"/>
  <c r="BK120" i="11"/>
  <c r="BK174" i="11" s="1"/>
  <c r="BR93" i="11"/>
  <c r="BR147" i="11" s="1"/>
  <c r="BL69" i="11"/>
  <c r="BL123" i="11" s="1"/>
  <c r="BL177" i="11" s="1"/>
  <c r="D41" i="11"/>
  <c r="L68" i="11"/>
  <c r="S42" i="11"/>
  <c r="S96" i="11" s="1"/>
  <c r="AF91" i="4"/>
  <c r="AF145" i="4" s="1"/>
  <c r="Y91" i="4"/>
  <c r="Y145" i="4" s="1"/>
  <c r="M42" i="11"/>
  <c r="M96" i="11" s="1"/>
  <c r="M150" i="11" s="1"/>
  <c r="M41" i="11"/>
  <c r="K41" i="11"/>
  <c r="G69" i="11"/>
  <c r="G123" i="11" s="1"/>
  <c r="F69" i="11"/>
  <c r="F123" i="11" s="1"/>
  <c r="F177" i="11" s="1"/>
  <c r="K42" i="11"/>
  <c r="K96" i="11" s="1"/>
  <c r="K150" i="11" s="1"/>
  <c r="H69" i="11"/>
  <c r="H123" i="11" s="1"/>
  <c r="S41" i="11"/>
  <c r="H41" i="12"/>
  <c r="G68" i="11"/>
  <c r="L42" i="11"/>
  <c r="L96" i="11" s="1"/>
  <c r="L150" i="11" s="1"/>
  <c r="F41" i="11"/>
  <c r="BE42" i="12"/>
  <c r="BE96" i="12" s="1"/>
  <c r="BE150" i="12" s="1"/>
  <c r="BY69" i="12"/>
  <c r="BY123" i="12" s="1"/>
  <c r="BY177" i="12" s="1"/>
  <c r="BY68" i="12"/>
  <c r="BV69" i="12"/>
  <c r="BV123" i="12" s="1"/>
  <c r="BV177" i="12" s="1"/>
  <c r="BV68" i="12"/>
  <c r="D42" i="12"/>
  <c r="D96" i="12" s="1"/>
  <c r="D41" i="12"/>
  <c r="AC69" i="12"/>
  <c r="AC123" i="12" s="1"/>
  <c r="AC68" i="12"/>
  <c r="BP59" i="12"/>
  <c r="BI59" i="12"/>
  <c r="BI113" i="12" s="1"/>
  <c r="BI167" i="12" s="1"/>
  <c r="BB59" i="12"/>
  <c r="BB113" i="12" s="1"/>
  <c r="BB167" i="12" s="1"/>
  <c r="BW59" i="12"/>
  <c r="BW32" i="12"/>
  <c r="BW86" i="12" s="1"/>
  <c r="BW140" i="12" s="1"/>
  <c r="BP32" i="12"/>
  <c r="BB32" i="12"/>
  <c r="BB86" i="12" s="1"/>
  <c r="BB140" i="12" s="1"/>
  <c r="BI32" i="12"/>
  <c r="CD32" i="12"/>
  <c r="CD86" i="12" s="1"/>
  <c r="CD140" i="12" s="1"/>
  <c r="M42" i="12"/>
  <c r="M96" i="12" s="1"/>
  <c r="M41" i="12"/>
  <c r="AB69" i="12"/>
  <c r="AB123" i="12" s="1"/>
  <c r="AB68" i="12"/>
  <c r="Y69" i="12"/>
  <c r="Y123" i="12" s="1"/>
  <c r="Y68" i="12"/>
  <c r="BH41" i="12"/>
  <c r="BH42" i="12"/>
  <c r="BH96" i="12" s="1"/>
  <c r="BH150" i="12" s="1"/>
  <c r="BL41" i="12"/>
  <c r="BL42" i="12"/>
  <c r="BL96" i="12" s="1"/>
  <c r="BL150" i="12" s="1"/>
  <c r="BA42" i="12"/>
  <c r="BA96" i="12" s="1"/>
  <c r="BA150" i="12" s="1"/>
  <c r="BA41" i="12"/>
  <c r="BZ69" i="12"/>
  <c r="BZ123" i="12" s="1"/>
  <c r="BZ177" i="12" s="1"/>
  <c r="BZ68" i="12"/>
  <c r="K41" i="12"/>
  <c r="K42" i="12"/>
  <c r="K96" i="12" s="1"/>
  <c r="N42" i="12"/>
  <c r="N96" i="12" s="1"/>
  <c r="N41" i="12"/>
  <c r="U69" i="12"/>
  <c r="U123" i="12" s="1"/>
  <c r="BJ59" i="12"/>
  <c r="BJ113" i="12" s="1"/>
  <c r="BJ167" i="12" s="1"/>
  <c r="BC59" i="12"/>
  <c r="BC113" i="12" s="1"/>
  <c r="BC167" i="12" s="1"/>
  <c r="BX59" i="12"/>
  <c r="BQ59" i="12"/>
  <c r="BQ32" i="12"/>
  <c r="BX32" i="12"/>
  <c r="BX86" i="12" s="1"/>
  <c r="BX140" i="12" s="1"/>
  <c r="BJ32" i="12"/>
  <c r="CE32" i="12"/>
  <c r="CE86" i="12" s="1"/>
  <c r="CE140" i="12" s="1"/>
  <c r="BC32" i="12"/>
  <c r="BC86" i="12" s="1"/>
  <c r="BC140" i="12" s="1"/>
  <c r="Z59" i="12"/>
  <c r="S59" i="12"/>
  <c r="L59" i="12"/>
  <c r="E59" i="12"/>
  <c r="AG32" i="12"/>
  <c r="E32" i="12"/>
  <c r="E86" i="12" s="1"/>
  <c r="E140" i="12" s="1"/>
  <c r="Z32" i="12"/>
  <c r="S32" i="12"/>
  <c r="L32" i="12"/>
  <c r="BD41" i="12"/>
  <c r="BD42" i="12"/>
  <c r="BD96" i="12" s="1"/>
  <c r="BD150" i="12" s="1"/>
  <c r="BS41" i="12"/>
  <c r="BK42" i="12"/>
  <c r="BK96" i="12" s="1"/>
  <c r="BK150" i="12" s="1"/>
  <c r="BK41" i="12"/>
  <c r="O41" i="12"/>
  <c r="O42" i="12"/>
  <c r="O96" i="12" s="1"/>
  <c r="AA69" i="12"/>
  <c r="AA123" i="12" s="1"/>
  <c r="AA68" i="12"/>
  <c r="H41" i="11"/>
  <c r="H42" i="11"/>
  <c r="H96" i="11" s="1"/>
  <c r="O41" i="11"/>
  <c r="O42" i="11"/>
  <c r="O96" i="11" s="1"/>
  <c r="O150" i="11" s="1"/>
  <c r="H68" i="11"/>
  <c r="N41" i="11"/>
  <c r="D69" i="11"/>
  <c r="D123" i="11" s="1"/>
  <c r="D177" i="11" s="1"/>
  <c r="D68" i="11"/>
  <c r="F68" i="11"/>
  <c r="BI42" i="11"/>
  <c r="BI96" i="11" s="1"/>
  <c r="BI150" i="11" s="1"/>
  <c r="BI41" i="11"/>
  <c r="BJ42" i="11"/>
  <c r="BJ96" i="11" s="1"/>
  <c r="BJ150" i="11" s="1"/>
  <c r="BJ41" i="11"/>
  <c r="BC69" i="11"/>
  <c r="BC123" i="11" s="1"/>
  <c r="BC177" i="11" s="1"/>
  <c r="BC68" i="11"/>
  <c r="BB68" i="11"/>
  <c r="BB69" i="11"/>
  <c r="BB123" i="11" s="1"/>
  <c r="BB177" i="11" s="1"/>
  <c r="E42" i="11"/>
  <c r="E96" i="11" s="1"/>
  <c r="E150" i="11" s="1"/>
  <c r="E69" i="11"/>
  <c r="E123" i="11" s="1"/>
  <c r="BE42" i="11"/>
  <c r="BE96" i="11" s="1"/>
  <c r="BE150" i="11" s="1"/>
  <c r="BE41" i="11"/>
  <c r="G41" i="11"/>
  <c r="G42" i="11"/>
  <c r="G96" i="11" s="1"/>
  <c r="G150" i="11" s="1"/>
  <c r="BH41" i="11"/>
  <c r="BH42" i="11"/>
  <c r="BH96" i="11" s="1"/>
  <c r="BH150" i="11" s="1"/>
  <c r="BA41" i="11"/>
  <c r="BA42" i="11"/>
  <c r="BA96" i="11" s="1"/>
  <c r="BA150" i="11" s="1"/>
  <c r="BE68" i="11"/>
  <c r="BE69" i="11"/>
  <c r="BE123" i="11" s="1"/>
  <c r="BE177" i="11" s="1"/>
  <c r="BC42" i="11"/>
  <c r="BC96" i="11" s="1"/>
  <c r="BC150" i="11" s="1"/>
  <c r="BC41" i="11"/>
  <c r="D42" i="11"/>
  <c r="D96" i="11" s="1"/>
  <c r="BD59" i="11"/>
  <c r="BY59" i="11"/>
  <c r="BY113" i="11" s="1"/>
  <c r="BY167" i="11" s="1"/>
  <c r="BK59" i="11"/>
  <c r="BK113" i="11" s="1"/>
  <c r="BK167" i="11" s="1"/>
  <c r="BR59" i="11"/>
  <c r="BR113" i="11" s="1"/>
  <c r="BR167" i="11" s="1"/>
  <c r="CF32" i="11"/>
  <c r="CF86" i="11" s="1"/>
  <c r="CF140" i="11" s="1"/>
  <c r="BD32" i="11"/>
  <c r="BD86" i="11" s="1"/>
  <c r="BD140" i="11" s="1"/>
  <c r="BY32" i="11"/>
  <c r="BY86" i="11" s="1"/>
  <c r="BY140" i="11" s="1"/>
  <c r="BR32" i="11"/>
  <c r="BR86" i="11" s="1"/>
  <c r="BR140" i="11" s="1"/>
  <c r="BK32" i="11"/>
  <c r="BL41" i="11"/>
  <c r="BL42" i="11"/>
  <c r="BL96" i="11" s="1"/>
  <c r="BL150" i="11" s="1"/>
  <c r="BA69" i="11"/>
  <c r="BA123" i="11" s="1"/>
  <c r="BA177" i="11" s="1"/>
  <c r="BA68" i="11"/>
  <c r="BE95" i="12" l="1"/>
  <c r="BE46" i="12"/>
  <c r="BZ122" i="12"/>
  <c r="BZ73" i="12"/>
  <c r="BL95" i="12"/>
  <c r="BL46" i="12"/>
  <c r="BS122" i="12"/>
  <c r="BS95" i="12"/>
  <c r="BS46" i="12"/>
  <c r="BK95" i="12"/>
  <c r="BK46" i="12"/>
  <c r="BD95" i="12"/>
  <c r="BD46" i="12"/>
  <c r="BY122" i="12"/>
  <c r="BY73" i="12"/>
  <c r="BR122" i="12"/>
  <c r="BR73" i="12"/>
  <c r="BH95" i="12"/>
  <c r="BH46" i="12"/>
  <c r="BO95" i="12"/>
  <c r="BV122" i="12"/>
  <c r="BV73" i="12"/>
  <c r="BA95" i="12"/>
  <c r="BA46" i="12"/>
  <c r="O95" i="12"/>
  <c r="O100" i="12" s="1"/>
  <c r="O46" i="12"/>
  <c r="AC122" i="12"/>
  <c r="AC127" i="12" s="1"/>
  <c r="AC73" i="12"/>
  <c r="H95" i="12"/>
  <c r="H100" i="12" s="1"/>
  <c r="H46" i="12"/>
  <c r="V122" i="12"/>
  <c r="N95" i="12"/>
  <c r="N100" i="12" s="1"/>
  <c r="N46" i="12"/>
  <c r="AB122" i="12"/>
  <c r="AB127" i="12" s="1"/>
  <c r="AB73" i="12"/>
  <c r="U122" i="12"/>
  <c r="U127" i="12" s="1"/>
  <c r="U73" i="12"/>
  <c r="G95" i="12"/>
  <c r="G100" i="12" s="1"/>
  <c r="G46" i="12"/>
  <c r="U95" i="12"/>
  <c r="T95" i="12"/>
  <c r="M95" i="12"/>
  <c r="M100" i="12" s="1"/>
  <c r="M46" i="12"/>
  <c r="AA122" i="12"/>
  <c r="AA127" i="12" s="1"/>
  <c r="AA73" i="12"/>
  <c r="T122" i="12"/>
  <c r="T176" i="12" s="1"/>
  <c r="T181" i="12" s="1"/>
  <c r="D95" i="12"/>
  <c r="D100" i="12" s="1"/>
  <c r="D46" i="12"/>
  <c r="K95" i="12"/>
  <c r="K100" i="12" s="1"/>
  <c r="K46" i="12"/>
  <c r="Y122" i="12"/>
  <c r="Y127" i="12" s="1"/>
  <c r="Y73" i="12"/>
  <c r="BL95" i="11"/>
  <c r="BL46" i="11"/>
  <c r="BE95" i="11"/>
  <c r="BE46" i="11"/>
  <c r="BE122" i="11"/>
  <c r="BE73" i="11"/>
  <c r="BC95" i="11"/>
  <c r="BC46" i="11"/>
  <c r="BC122" i="11"/>
  <c r="BC73" i="11"/>
  <c r="BJ95" i="11"/>
  <c r="BJ46" i="11"/>
  <c r="BI95" i="11"/>
  <c r="BI46" i="11"/>
  <c r="BB122" i="11"/>
  <c r="BB73" i="11"/>
  <c r="BB149" i="11"/>
  <c r="BB154" i="11" s="1"/>
  <c r="BB100" i="11"/>
  <c r="BA122" i="11"/>
  <c r="BA73" i="11"/>
  <c r="BH95" i="11"/>
  <c r="BH46" i="11"/>
  <c r="BA95" i="11"/>
  <c r="BA46" i="11"/>
  <c r="H122" i="11"/>
  <c r="H73" i="11"/>
  <c r="H95" i="11"/>
  <c r="H46" i="11"/>
  <c r="O95" i="11"/>
  <c r="O46" i="11"/>
  <c r="N95" i="11"/>
  <c r="N46" i="11"/>
  <c r="G122" i="11"/>
  <c r="G127" i="11" s="1"/>
  <c r="G73" i="11"/>
  <c r="G95" i="11"/>
  <c r="G100" i="11" s="1"/>
  <c r="G46" i="11"/>
  <c r="F122" i="11"/>
  <c r="F73" i="11"/>
  <c r="M95" i="11"/>
  <c r="M46" i="11"/>
  <c r="F95" i="11"/>
  <c r="F46" i="11"/>
  <c r="L122" i="11"/>
  <c r="E95" i="11"/>
  <c r="E46" i="11"/>
  <c r="S95" i="11"/>
  <c r="S100" i="11" s="1"/>
  <c r="S46" i="11"/>
  <c r="L95" i="11"/>
  <c r="L46" i="11"/>
  <c r="D122" i="11"/>
  <c r="D73" i="11"/>
  <c r="D95" i="11"/>
  <c r="D100" i="11" s="1"/>
  <c r="D46" i="11"/>
  <c r="K95" i="11"/>
  <c r="K46" i="11"/>
  <c r="Y64" i="4"/>
  <c r="Y118" i="4" s="1"/>
  <c r="Y172" i="4" s="1"/>
  <c r="R118" i="4"/>
  <c r="R172" i="4" s="1"/>
  <c r="V41" i="12"/>
  <c r="V69" i="12"/>
  <c r="V123" i="12" s="1"/>
  <c r="BS69" i="12"/>
  <c r="BS123" i="12" s="1"/>
  <c r="BS177" i="12" s="1"/>
  <c r="T42" i="12"/>
  <c r="T96" i="12" s="1"/>
  <c r="T150" i="12" s="1"/>
  <c r="N42" i="11"/>
  <c r="N96" i="11" s="1"/>
  <c r="N150" i="11" s="1"/>
  <c r="E68" i="11"/>
  <c r="BR69" i="12"/>
  <c r="BR123" i="12" s="1"/>
  <c r="BR177" i="12" s="1"/>
  <c r="BQ42" i="12"/>
  <c r="BQ96" i="12" s="1"/>
  <c r="BQ150" i="12" s="1"/>
  <c r="BQ86" i="12"/>
  <c r="BQ140" i="12" s="1"/>
  <c r="BO68" i="12"/>
  <c r="BQ69" i="12"/>
  <c r="BQ123" i="12" s="1"/>
  <c r="BQ177" i="12" s="1"/>
  <c r="BQ113" i="12"/>
  <c r="BQ167" i="12" s="1"/>
  <c r="BP42" i="12"/>
  <c r="BP96" i="12" s="1"/>
  <c r="BP150" i="12" s="1"/>
  <c r="BP86" i="12"/>
  <c r="BP140" i="12" s="1"/>
  <c r="BO42" i="12"/>
  <c r="BO96" i="12" s="1"/>
  <c r="BO150" i="12" s="1"/>
  <c r="BJ42" i="12"/>
  <c r="BJ96" i="12" s="1"/>
  <c r="BJ150" i="12" s="1"/>
  <c r="BJ86" i="12"/>
  <c r="BJ140" i="12" s="1"/>
  <c r="BX68" i="12"/>
  <c r="BX113" i="12"/>
  <c r="BX167" i="12" s="1"/>
  <c r="T69" i="12"/>
  <c r="T123" i="12" s="1"/>
  <c r="T177" i="12" s="1"/>
  <c r="BP69" i="12"/>
  <c r="BP123" i="12" s="1"/>
  <c r="BP177" i="12" s="1"/>
  <c r="BP113" i="12"/>
  <c r="BP167" i="12" s="1"/>
  <c r="BI41" i="12"/>
  <c r="BI86" i="12"/>
  <c r="BI140" i="12" s="1"/>
  <c r="BW68" i="12"/>
  <c r="BW113" i="12"/>
  <c r="BW167" i="12" s="1"/>
  <c r="R41" i="12"/>
  <c r="BK41" i="11"/>
  <c r="BK86" i="11"/>
  <c r="BK140" i="11" s="1"/>
  <c r="BD69" i="11"/>
  <c r="BD123" i="11" s="1"/>
  <c r="BD177" i="11" s="1"/>
  <c r="BD113" i="11"/>
  <c r="BD167" i="11" s="1"/>
  <c r="BS41" i="11"/>
  <c r="BS93" i="11"/>
  <c r="BS147" i="11" s="1"/>
  <c r="BO41" i="11"/>
  <c r="BO93" i="11"/>
  <c r="BO147" i="11" s="1"/>
  <c r="BL68" i="11"/>
  <c r="BL120" i="11"/>
  <c r="BL174" i="11" s="1"/>
  <c r="BH68" i="11"/>
  <c r="BH120" i="11"/>
  <c r="BH174" i="11" s="1"/>
  <c r="BI68" i="11"/>
  <c r="BI120" i="11"/>
  <c r="BI174" i="11" s="1"/>
  <c r="BJ69" i="11"/>
  <c r="BJ123" i="11" s="1"/>
  <c r="BJ177" i="11" s="1"/>
  <c r="BJ120" i="11"/>
  <c r="BJ174" i="11" s="1"/>
  <c r="BP42" i="11"/>
  <c r="BP96" i="11" s="1"/>
  <c r="BP150" i="11" s="1"/>
  <c r="BP93" i="11"/>
  <c r="BP147" i="11" s="1"/>
  <c r="BQ42" i="11"/>
  <c r="BQ96" i="11" s="1"/>
  <c r="BQ150" i="11" s="1"/>
  <c r="BQ93" i="11"/>
  <c r="BQ147" i="11" s="1"/>
  <c r="BS93" i="12"/>
  <c r="BS147" i="12" s="1"/>
  <c r="BR93" i="12"/>
  <c r="BR147" i="12" s="1"/>
  <c r="BS120" i="12"/>
  <c r="BS174" i="12" s="1"/>
  <c r="BI68" i="12"/>
  <c r="BP120" i="12"/>
  <c r="BP174" i="12" s="1"/>
  <c r="BW41" i="12"/>
  <c r="BP93" i="12"/>
  <c r="BP147" i="12" s="1"/>
  <c r="BR41" i="12"/>
  <c r="BQ93" i="12"/>
  <c r="BQ147" i="12" s="1"/>
  <c r="BO93" i="12"/>
  <c r="BO147" i="12" s="1"/>
  <c r="BR120" i="12"/>
  <c r="BR174" i="12" s="1"/>
  <c r="BO120" i="12"/>
  <c r="BO174" i="12" s="1"/>
  <c r="BJ69" i="12"/>
  <c r="BJ123" i="12" s="1"/>
  <c r="BJ177" i="12" s="1"/>
  <c r="BQ120" i="12"/>
  <c r="BQ174" i="12" s="1"/>
  <c r="R68" i="12"/>
  <c r="U42" i="12"/>
  <c r="U96" i="12" s="1"/>
  <c r="U150" i="12" s="1"/>
  <c r="D149" i="12"/>
  <c r="D154" i="12" s="1"/>
  <c r="V176" i="12"/>
  <c r="O150" i="12"/>
  <c r="L42" i="12"/>
  <c r="L96" i="12" s="1"/>
  <c r="L86" i="12"/>
  <c r="L140" i="12" s="1"/>
  <c r="AG86" i="12"/>
  <c r="AG140" i="12" s="1"/>
  <c r="Z69" i="12"/>
  <c r="Z123" i="12" s="1"/>
  <c r="Z113" i="12"/>
  <c r="Z167" i="12" s="1"/>
  <c r="N149" i="12"/>
  <c r="N154" i="12" s="1"/>
  <c r="K150" i="12"/>
  <c r="D150" i="12"/>
  <c r="K66" i="12"/>
  <c r="R120" i="12"/>
  <c r="R174" i="12" s="1"/>
  <c r="AB39" i="12"/>
  <c r="U93" i="12"/>
  <c r="U147" i="12" s="1"/>
  <c r="G150" i="12"/>
  <c r="Z39" i="12"/>
  <c r="Z42" i="12" s="1"/>
  <c r="Z96" i="12" s="1"/>
  <c r="S93" i="12"/>
  <c r="S147" i="12" s="1"/>
  <c r="H150" i="12"/>
  <c r="O66" i="12"/>
  <c r="V120" i="12"/>
  <c r="V174" i="12" s="1"/>
  <c r="AC39" i="12"/>
  <c r="V93" i="12"/>
  <c r="V147" i="12" s="1"/>
  <c r="S68" i="12"/>
  <c r="S113" i="12"/>
  <c r="S167" i="12" s="1"/>
  <c r="U177" i="12"/>
  <c r="Y177" i="12"/>
  <c r="O149" i="12"/>
  <c r="O154" i="12" s="1"/>
  <c r="S41" i="12"/>
  <c r="S86" i="12"/>
  <c r="S140" i="12" s="1"/>
  <c r="E113" i="12"/>
  <c r="E167" i="12" s="1"/>
  <c r="R177" i="12"/>
  <c r="N150" i="12"/>
  <c r="K149" i="12"/>
  <c r="K154" i="12" s="1"/>
  <c r="AB177" i="12"/>
  <c r="U149" i="12"/>
  <c r="U154" i="12" s="1"/>
  <c r="AC176" i="12"/>
  <c r="AC181" i="12" s="1"/>
  <c r="T149" i="12"/>
  <c r="AA177" i="12"/>
  <c r="V150" i="12"/>
  <c r="M150" i="12"/>
  <c r="V177" i="12"/>
  <c r="AA176" i="12"/>
  <c r="AA181" i="12" s="1"/>
  <c r="Z86" i="12"/>
  <c r="Z140" i="12" s="1"/>
  <c r="L113" i="12"/>
  <c r="L167" i="12" s="1"/>
  <c r="U176" i="12"/>
  <c r="U181" i="12" s="1"/>
  <c r="Y176" i="12"/>
  <c r="Y181" i="12" s="1"/>
  <c r="M149" i="12"/>
  <c r="M154" i="12" s="1"/>
  <c r="AC177" i="12"/>
  <c r="R150" i="12"/>
  <c r="L66" i="12"/>
  <c r="L69" i="12" s="1"/>
  <c r="L123" i="12" s="1"/>
  <c r="S120" i="12"/>
  <c r="S174" i="12" s="1"/>
  <c r="Y39" i="12"/>
  <c r="R93" i="12"/>
  <c r="R147" i="12" s="1"/>
  <c r="N66" i="12"/>
  <c r="U120" i="12"/>
  <c r="U174" i="12" s="1"/>
  <c r="M66" i="12"/>
  <c r="T120" i="12"/>
  <c r="T174" i="12" s="1"/>
  <c r="AA39" i="12"/>
  <c r="T93" i="12"/>
  <c r="T147" i="12" s="1"/>
  <c r="H177" i="11"/>
  <c r="V42" i="11"/>
  <c r="V96" i="11" s="1"/>
  <c r="V150" i="11" s="1"/>
  <c r="V93" i="11"/>
  <c r="V147" i="11" s="1"/>
  <c r="N69" i="11"/>
  <c r="N123" i="11" s="1"/>
  <c r="N177" i="11" s="1"/>
  <c r="N120" i="11"/>
  <c r="N174" i="11" s="1"/>
  <c r="L69" i="11"/>
  <c r="L123" i="11" s="1"/>
  <c r="L177" i="11" s="1"/>
  <c r="L120" i="11"/>
  <c r="L174" i="11" s="1"/>
  <c r="S149" i="11"/>
  <c r="S150" i="11"/>
  <c r="U42" i="11"/>
  <c r="U96" i="11" s="1"/>
  <c r="U150" i="11" s="1"/>
  <c r="U93" i="11"/>
  <c r="U147" i="11" s="1"/>
  <c r="D149" i="11"/>
  <c r="D154" i="11" s="1"/>
  <c r="O68" i="11"/>
  <c r="O120" i="11"/>
  <c r="O174" i="11" s="1"/>
  <c r="M68" i="11"/>
  <c r="M120" i="11"/>
  <c r="M174" i="11" s="1"/>
  <c r="R41" i="11"/>
  <c r="R93" i="11"/>
  <c r="R147" i="11" s="1"/>
  <c r="E177" i="11"/>
  <c r="G177" i="11"/>
  <c r="D150" i="11"/>
  <c r="H150" i="11"/>
  <c r="T42" i="11"/>
  <c r="T96" i="11" s="1"/>
  <c r="T93" i="11"/>
  <c r="T147" i="11" s="1"/>
  <c r="K69" i="11"/>
  <c r="K123" i="11" s="1"/>
  <c r="K177" i="11" s="1"/>
  <c r="K120" i="11"/>
  <c r="K174" i="11" s="1"/>
  <c r="BJ68" i="11"/>
  <c r="N68" i="11"/>
  <c r="K68" i="11"/>
  <c r="BS42" i="11"/>
  <c r="BS96" i="11" s="1"/>
  <c r="BS150" i="11" s="1"/>
  <c r="BI69" i="11"/>
  <c r="BI123" i="11" s="1"/>
  <c r="BI177" i="11" s="1"/>
  <c r="O69" i="11"/>
  <c r="O123" i="11" s="1"/>
  <c r="O177" i="11" s="1"/>
  <c r="BP41" i="11"/>
  <c r="M69" i="11"/>
  <c r="M123" i="11" s="1"/>
  <c r="BQ41" i="11"/>
  <c r="BO42" i="11"/>
  <c r="BO96" i="11" s="1"/>
  <c r="BO150" i="11" s="1"/>
  <c r="BR41" i="11"/>
  <c r="BH69" i="11"/>
  <c r="BH123" i="11" s="1"/>
  <c r="BH177" i="11" s="1"/>
  <c r="U41" i="11"/>
  <c r="T41" i="11"/>
  <c r="V66" i="11"/>
  <c r="V120" i="11" s="1"/>
  <c r="V174" i="11" s="1"/>
  <c r="AC39" i="11"/>
  <c r="AC93" i="11" s="1"/>
  <c r="AC147" i="11" s="1"/>
  <c r="Y39" i="11"/>
  <c r="Y93" i="11" s="1"/>
  <c r="Y147" i="11" s="1"/>
  <c r="R66" i="11"/>
  <c r="R120" i="11" s="1"/>
  <c r="R174" i="11" s="1"/>
  <c r="V41" i="11"/>
  <c r="BP120" i="11"/>
  <c r="BP174" i="11" s="1"/>
  <c r="BW93" i="11"/>
  <c r="BW147" i="11" s="1"/>
  <c r="BS120" i="11"/>
  <c r="BS174" i="11" s="1"/>
  <c r="BZ93" i="11"/>
  <c r="BZ147" i="11" s="1"/>
  <c r="BQ120" i="11"/>
  <c r="BQ174" i="11" s="1"/>
  <c r="BX93" i="11"/>
  <c r="BX147" i="11" s="1"/>
  <c r="U66" i="11"/>
  <c r="U120" i="11" s="1"/>
  <c r="U174" i="11" s="1"/>
  <c r="AB39" i="11"/>
  <c r="AB93" i="11" s="1"/>
  <c r="AB147" i="11" s="1"/>
  <c r="BK69" i="11"/>
  <c r="BK123" i="11" s="1"/>
  <c r="BK177" i="11" s="1"/>
  <c r="R42" i="11"/>
  <c r="R96" i="11" s="1"/>
  <c r="R150" i="11" s="1"/>
  <c r="BO120" i="11"/>
  <c r="BO174" i="11" s="1"/>
  <c r="BV93" i="11"/>
  <c r="BV147" i="11" s="1"/>
  <c r="S66" i="11"/>
  <c r="S120" i="11" s="1"/>
  <c r="S174" i="11" s="1"/>
  <c r="Z39" i="11"/>
  <c r="Z93" i="11" s="1"/>
  <c r="Z147" i="11" s="1"/>
  <c r="T66" i="11"/>
  <c r="T120" i="11" s="1"/>
  <c r="T174" i="11" s="1"/>
  <c r="AA39" i="11"/>
  <c r="AA93" i="11" s="1"/>
  <c r="AA147" i="11" s="1"/>
  <c r="BI42" i="12"/>
  <c r="BI96" i="12" s="1"/>
  <c r="BI150" i="12" s="1"/>
  <c r="S42" i="12"/>
  <c r="S96" i="12" s="1"/>
  <c r="BW69" i="12"/>
  <c r="BW123" i="12" s="1"/>
  <c r="BW177" i="12" s="1"/>
  <c r="S69" i="12"/>
  <c r="S123" i="12" s="1"/>
  <c r="BD68" i="11"/>
  <c r="BX69" i="12"/>
  <c r="BX123" i="12" s="1"/>
  <c r="BX177" i="12" s="1"/>
  <c r="BK42" i="11"/>
  <c r="BK96" i="11" s="1"/>
  <c r="BK150" i="11" s="1"/>
  <c r="BP68" i="12"/>
  <c r="BJ41" i="12"/>
  <c r="BP41" i="12"/>
  <c r="BQ68" i="12"/>
  <c r="BQ41" i="12"/>
  <c r="BC41" i="12"/>
  <c r="BC42" i="12"/>
  <c r="BC96" i="12" s="1"/>
  <c r="BC150" i="12" s="1"/>
  <c r="Z68" i="12"/>
  <c r="BB42" i="12"/>
  <c r="BB96" i="12" s="1"/>
  <c r="BB150" i="12" s="1"/>
  <c r="BB41" i="12"/>
  <c r="L41" i="12"/>
  <c r="E42" i="12"/>
  <c r="E96" i="12" s="1"/>
  <c r="E41" i="12"/>
  <c r="BD41" i="11"/>
  <c r="BD42" i="11"/>
  <c r="BD96" i="11" s="1"/>
  <c r="BD150" i="11" s="1"/>
  <c r="BK68" i="11"/>
  <c r="BR42" i="11"/>
  <c r="BR96" i="11" s="1"/>
  <c r="BR150" i="11" s="1"/>
  <c r="BS149" i="12" l="1"/>
  <c r="BS154" i="12" s="1"/>
  <c r="BS100" i="12"/>
  <c r="BL149" i="12"/>
  <c r="BL154" i="12" s="1"/>
  <c r="BL100" i="12"/>
  <c r="BE149" i="12"/>
  <c r="BE154" i="12" s="1"/>
  <c r="BE100" i="12"/>
  <c r="BS73" i="12"/>
  <c r="BS176" i="12"/>
  <c r="BS181" i="12" s="1"/>
  <c r="BS127" i="12"/>
  <c r="BZ176" i="12"/>
  <c r="BZ181" i="12" s="1"/>
  <c r="BZ127" i="12"/>
  <c r="BY176" i="12"/>
  <c r="BY181" i="12" s="1"/>
  <c r="BY127" i="12"/>
  <c r="BK149" i="12"/>
  <c r="BK154" i="12" s="1"/>
  <c r="BK100" i="12"/>
  <c r="BR95" i="12"/>
  <c r="BR46" i="12"/>
  <c r="BR176" i="12"/>
  <c r="BR181" i="12" s="1"/>
  <c r="BR127" i="12"/>
  <c r="BD149" i="12"/>
  <c r="BD154" i="12" s="1"/>
  <c r="BD100" i="12"/>
  <c r="BX122" i="12"/>
  <c r="BX73" i="12"/>
  <c r="BC95" i="12"/>
  <c r="BC46" i="12"/>
  <c r="BJ95" i="12"/>
  <c r="BJ46" i="12"/>
  <c r="BQ95" i="12"/>
  <c r="BQ46" i="12"/>
  <c r="BQ122" i="12"/>
  <c r="BQ73" i="12"/>
  <c r="BP122" i="12"/>
  <c r="BP73" i="12"/>
  <c r="BI122" i="12"/>
  <c r="BI95" i="12"/>
  <c r="BI46" i="12"/>
  <c r="BP95" i="12"/>
  <c r="BP46" i="12"/>
  <c r="BB95" i="12"/>
  <c r="BB46" i="12"/>
  <c r="BW95" i="12"/>
  <c r="BW46" i="12"/>
  <c r="BW122" i="12"/>
  <c r="BW73" i="12"/>
  <c r="BO46" i="12"/>
  <c r="BA149" i="12"/>
  <c r="BA154" i="12" s="1"/>
  <c r="BA100" i="12"/>
  <c r="BO122" i="12"/>
  <c r="BO73" i="12"/>
  <c r="BO149" i="12"/>
  <c r="BO154" i="12" s="1"/>
  <c r="BO100" i="12"/>
  <c r="BV176" i="12"/>
  <c r="BV181" i="12" s="1"/>
  <c r="BV127" i="12"/>
  <c r="BH149" i="12"/>
  <c r="BH154" i="12" s="1"/>
  <c r="BH100" i="12"/>
  <c r="H149" i="12"/>
  <c r="H154" i="12" s="1"/>
  <c r="V73" i="12"/>
  <c r="V181" i="12"/>
  <c r="V95" i="12"/>
  <c r="V46" i="12"/>
  <c r="V127" i="12"/>
  <c r="U46" i="12"/>
  <c r="G149" i="12"/>
  <c r="G154" i="12" s="1"/>
  <c r="AB176" i="12"/>
  <c r="AB181" i="12" s="1"/>
  <c r="U100" i="12"/>
  <c r="T73" i="12"/>
  <c r="T127" i="12"/>
  <c r="T154" i="12"/>
  <c r="T46" i="12"/>
  <c r="T100" i="12"/>
  <c r="Z122" i="12"/>
  <c r="Z127" i="12" s="1"/>
  <c r="Z73" i="12"/>
  <c r="S122" i="12"/>
  <c r="S127" i="12" s="1"/>
  <c r="S73" i="12"/>
  <c r="L95" i="12"/>
  <c r="L100" i="12" s="1"/>
  <c r="L46" i="12"/>
  <c r="E95" i="12"/>
  <c r="E100" i="12" s="1"/>
  <c r="E46" i="12"/>
  <c r="S95" i="12"/>
  <c r="S100" i="12" s="1"/>
  <c r="S46" i="12"/>
  <c r="R95" i="12"/>
  <c r="R46" i="12"/>
  <c r="R122" i="12"/>
  <c r="R73" i="12"/>
  <c r="BL122" i="11"/>
  <c r="BL73" i="11"/>
  <c r="BE149" i="11"/>
  <c r="BE154" i="11" s="1"/>
  <c r="BE100" i="11"/>
  <c r="BS95" i="11"/>
  <c r="BS46" i="11"/>
  <c r="BE176" i="11"/>
  <c r="BE181" i="11" s="1"/>
  <c r="BE127" i="11"/>
  <c r="BL149" i="11"/>
  <c r="BL154" i="11" s="1"/>
  <c r="BL100" i="11"/>
  <c r="BK122" i="11"/>
  <c r="BK73" i="11"/>
  <c r="BD95" i="11"/>
  <c r="BD46" i="11"/>
  <c r="BD122" i="11"/>
  <c r="BD73" i="11"/>
  <c r="BR95" i="11"/>
  <c r="BR46" i="11"/>
  <c r="BK95" i="11"/>
  <c r="BK46" i="11"/>
  <c r="BJ149" i="11"/>
  <c r="BJ154" i="11" s="1"/>
  <c r="BJ100" i="11"/>
  <c r="BC149" i="11"/>
  <c r="BC154" i="11" s="1"/>
  <c r="BC100" i="11"/>
  <c r="BC176" i="11"/>
  <c r="BC181" i="11" s="1"/>
  <c r="BC127" i="11"/>
  <c r="BQ95" i="11"/>
  <c r="BQ46" i="11"/>
  <c r="BJ122" i="11"/>
  <c r="BJ73" i="11"/>
  <c r="BB176" i="11"/>
  <c r="BB181" i="11" s="1"/>
  <c r="BB127" i="11"/>
  <c r="BP95" i="11"/>
  <c r="BP46" i="11"/>
  <c r="BI122" i="11"/>
  <c r="BI73" i="11"/>
  <c r="BI149" i="11"/>
  <c r="BI154" i="11" s="1"/>
  <c r="BI100" i="11"/>
  <c r="BO95" i="11"/>
  <c r="BO46" i="11"/>
  <c r="BA149" i="11"/>
  <c r="BA154" i="11" s="1"/>
  <c r="BA100" i="11"/>
  <c r="BA176" i="11"/>
  <c r="BA181" i="11" s="1"/>
  <c r="BA127" i="11"/>
  <c r="BH122" i="11"/>
  <c r="BH73" i="11"/>
  <c r="BH149" i="11"/>
  <c r="BH154" i="11" s="1"/>
  <c r="BH100" i="11"/>
  <c r="H149" i="11"/>
  <c r="H154" i="11" s="1"/>
  <c r="H100" i="11"/>
  <c r="V95" i="11"/>
  <c r="V46" i="11"/>
  <c r="O122" i="11"/>
  <c r="O73" i="11"/>
  <c r="O149" i="11"/>
  <c r="O154" i="11" s="1"/>
  <c r="O100" i="11"/>
  <c r="H176" i="11"/>
  <c r="H181" i="11" s="1"/>
  <c r="H127" i="11"/>
  <c r="N122" i="11"/>
  <c r="N73" i="11"/>
  <c r="N149" i="11"/>
  <c r="N154" i="11" s="1"/>
  <c r="N100" i="11"/>
  <c r="U95" i="11"/>
  <c r="U46" i="11"/>
  <c r="G176" i="11"/>
  <c r="G181" i="11" s="1"/>
  <c r="G149" i="11"/>
  <c r="G154" i="11" s="1"/>
  <c r="M122" i="11"/>
  <c r="M127" i="11" s="1"/>
  <c r="M73" i="11"/>
  <c r="T95" i="11"/>
  <c r="T100" i="11" s="1"/>
  <c r="T46" i="11"/>
  <c r="M149" i="11"/>
  <c r="M154" i="11" s="1"/>
  <c r="M100" i="11"/>
  <c r="F149" i="11"/>
  <c r="F154" i="11" s="1"/>
  <c r="F100" i="11"/>
  <c r="F176" i="11"/>
  <c r="F181" i="11" s="1"/>
  <c r="F127" i="11"/>
  <c r="S154" i="11"/>
  <c r="L149" i="11"/>
  <c r="L154" i="11" s="1"/>
  <c r="L100" i="11"/>
  <c r="E149" i="11"/>
  <c r="E154" i="11" s="1"/>
  <c r="E100" i="11"/>
  <c r="E122" i="11"/>
  <c r="E73" i="11"/>
  <c r="L73" i="11"/>
  <c r="L176" i="11"/>
  <c r="L181" i="11" s="1"/>
  <c r="L127" i="11"/>
  <c r="K122" i="11"/>
  <c r="K73" i="11"/>
  <c r="R95" i="11"/>
  <c r="R46" i="11"/>
  <c r="K149" i="11"/>
  <c r="K154" i="11" s="1"/>
  <c r="K100" i="11"/>
  <c r="D176" i="11"/>
  <c r="D181" i="11" s="1"/>
  <c r="D127" i="11"/>
  <c r="Z41" i="12"/>
  <c r="BI69" i="12"/>
  <c r="BI123" i="12" s="1"/>
  <c r="BI177" i="12" s="1"/>
  <c r="BR69" i="11"/>
  <c r="BR123" i="11" s="1"/>
  <c r="BR177" i="11" s="1"/>
  <c r="BR120" i="11"/>
  <c r="BR174" i="11" s="1"/>
  <c r="BY41" i="11"/>
  <c r="BY93" i="11"/>
  <c r="BY147" i="11" s="1"/>
  <c r="BK120" i="12"/>
  <c r="BK174" i="12" s="1"/>
  <c r="BK69" i="12"/>
  <c r="BK123" i="12" s="1"/>
  <c r="BK177" i="12" s="1"/>
  <c r="BK68" i="12"/>
  <c r="BX93" i="12"/>
  <c r="BX147" i="12" s="1"/>
  <c r="BW93" i="12"/>
  <c r="BW147" i="12" s="1"/>
  <c r="BL120" i="12"/>
  <c r="BL174" i="12" s="1"/>
  <c r="BL68" i="12"/>
  <c r="BL69" i="12"/>
  <c r="BL123" i="12" s="1"/>
  <c r="BL177" i="12" s="1"/>
  <c r="BW42" i="12"/>
  <c r="BW96" i="12" s="1"/>
  <c r="BW150" i="12" s="1"/>
  <c r="BX42" i="12"/>
  <c r="BX96" i="12" s="1"/>
  <c r="BX150" i="12" s="1"/>
  <c r="BH120" i="12"/>
  <c r="BH174" i="12" s="1"/>
  <c r="BH69" i="12"/>
  <c r="BH123" i="12" s="1"/>
  <c r="BH177" i="12" s="1"/>
  <c r="BH68" i="12"/>
  <c r="BV93" i="12"/>
  <c r="BV147" i="12" s="1"/>
  <c r="BV42" i="12"/>
  <c r="BV96" i="12" s="1"/>
  <c r="BV150" i="12" s="1"/>
  <c r="BV41" i="12"/>
  <c r="BI120" i="12"/>
  <c r="BI174" i="12" s="1"/>
  <c r="BY93" i="12"/>
  <c r="BY147" i="12" s="1"/>
  <c r="BY41" i="12"/>
  <c r="BY42" i="12"/>
  <c r="BY96" i="12" s="1"/>
  <c r="BY150" i="12" s="1"/>
  <c r="BJ120" i="12"/>
  <c r="BJ174" i="12" s="1"/>
  <c r="BZ93" i="12"/>
  <c r="BZ147" i="12" s="1"/>
  <c r="BZ42" i="12"/>
  <c r="BZ96" i="12" s="1"/>
  <c r="BZ150" i="12" s="1"/>
  <c r="BZ41" i="12"/>
  <c r="BJ68" i="12"/>
  <c r="BX41" i="12"/>
  <c r="Z176" i="12"/>
  <c r="S150" i="12"/>
  <c r="G66" i="12"/>
  <c r="N120" i="12"/>
  <c r="N174" i="12" s="1"/>
  <c r="N68" i="12"/>
  <c r="N69" i="12"/>
  <c r="N123" i="12" s="1"/>
  <c r="S177" i="12"/>
  <c r="F66" i="12"/>
  <c r="M120" i="12"/>
  <c r="M174" i="12" s="1"/>
  <c r="M68" i="12"/>
  <c r="M69" i="12"/>
  <c r="M123" i="12" s="1"/>
  <c r="E66" i="12"/>
  <c r="L120" i="12"/>
  <c r="L174" i="12" s="1"/>
  <c r="AJ39" i="12"/>
  <c r="AC93" i="12"/>
  <c r="AC147" i="12" s="1"/>
  <c r="AC41" i="12"/>
  <c r="AC42" i="12"/>
  <c r="AC96" i="12" s="1"/>
  <c r="D66" i="12"/>
  <c r="K120" i="12"/>
  <c r="K174" i="12" s="1"/>
  <c r="K68" i="12"/>
  <c r="K69" i="12"/>
  <c r="K123" i="12" s="1"/>
  <c r="Z177" i="12"/>
  <c r="L150" i="12"/>
  <c r="L177" i="12"/>
  <c r="AF39" i="12"/>
  <c r="Y93" i="12"/>
  <c r="Y147" i="12" s="1"/>
  <c r="Y41" i="12"/>
  <c r="Y42" i="12"/>
  <c r="Y96" i="12" s="1"/>
  <c r="E150" i="12"/>
  <c r="E149" i="12"/>
  <c r="E154" i="12" s="1"/>
  <c r="L149" i="12"/>
  <c r="L154" i="12" s="1"/>
  <c r="Z150" i="12"/>
  <c r="AH39" i="12"/>
  <c r="AA93" i="12"/>
  <c r="AA147" i="12" s="1"/>
  <c r="AA42" i="12"/>
  <c r="AA96" i="12" s="1"/>
  <c r="AA41" i="12"/>
  <c r="L68" i="12"/>
  <c r="S149" i="12"/>
  <c r="S154" i="12" s="1"/>
  <c r="S176" i="12"/>
  <c r="S181" i="12" s="1"/>
  <c r="H66" i="12"/>
  <c r="O120" i="12"/>
  <c r="O174" i="12" s="1"/>
  <c r="O69" i="12"/>
  <c r="O123" i="12" s="1"/>
  <c r="O68" i="12"/>
  <c r="AG39" i="12"/>
  <c r="Z93" i="12"/>
  <c r="Z147" i="12" s="1"/>
  <c r="AI39" i="12"/>
  <c r="AB93" i="12"/>
  <c r="AB147" i="12" s="1"/>
  <c r="AB41" i="12"/>
  <c r="AB42" i="12"/>
  <c r="AB96" i="12" s="1"/>
  <c r="M177" i="11"/>
  <c r="T150" i="11"/>
  <c r="T149" i="11"/>
  <c r="T154" i="11" s="1"/>
  <c r="AA66" i="11"/>
  <c r="AA120" i="11" s="1"/>
  <c r="AA174" i="11" s="1"/>
  <c r="AH39" i="11"/>
  <c r="AH93" i="11" s="1"/>
  <c r="AH147" i="11" s="1"/>
  <c r="AA42" i="11"/>
  <c r="AA96" i="11" s="1"/>
  <c r="AA150" i="11" s="1"/>
  <c r="AA41" i="11"/>
  <c r="CC93" i="11"/>
  <c r="CC147" i="11" s="1"/>
  <c r="BV120" i="11"/>
  <c r="BV174" i="11" s="1"/>
  <c r="BV41" i="11"/>
  <c r="BV42" i="11"/>
  <c r="BV96" i="11" s="1"/>
  <c r="BV150" i="11" s="1"/>
  <c r="BP68" i="11"/>
  <c r="BP69" i="11"/>
  <c r="BP123" i="11" s="1"/>
  <c r="BP177" i="11" s="1"/>
  <c r="T68" i="11"/>
  <c r="T69" i="11"/>
  <c r="T123" i="11" s="1"/>
  <c r="T177" i="11" s="1"/>
  <c r="BO68" i="11"/>
  <c r="BO69" i="11"/>
  <c r="BO123" i="11" s="1"/>
  <c r="BO177" i="11" s="1"/>
  <c r="AI39" i="11"/>
  <c r="AI93" i="11" s="1"/>
  <c r="AI147" i="11" s="1"/>
  <c r="AB66" i="11"/>
  <c r="AB120" i="11" s="1"/>
  <c r="AB174" i="11" s="1"/>
  <c r="AB42" i="11"/>
  <c r="AB96" i="11" s="1"/>
  <c r="AB150" i="11" s="1"/>
  <c r="AB41" i="11"/>
  <c r="AC66" i="11"/>
  <c r="AC120" i="11" s="1"/>
  <c r="AC174" i="11" s="1"/>
  <c r="AJ39" i="11"/>
  <c r="AJ93" i="11" s="1"/>
  <c r="AJ147" i="11" s="1"/>
  <c r="AC41" i="11"/>
  <c r="AC42" i="11"/>
  <c r="AC96" i="11" s="1"/>
  <c r="AC150" i="11" s="1"/>
  <c r="BQ69" i="11"/>
  <c r="BQ123" i="11" s="1"/>
  <c r="BQ177" i="11" s="1"/>
  <c r="BQ68" i="11"/>
  <c r="Y66" i="11"/>
  <c r="Y120" i="11" s="1"/>
  <c r="Y174" i="11" s="1"/>
  <c r="AF39" i="11"/>
  <c r="AF93" i="11" s="1"/>
  <c r="AF147" i="11" s="1"/>
  <c r="Y41" i="11"/>
  <c r="Y42" i="11"/>
  <c r="Y96" i="11" s="1"/>
  <c r="BZ120" i="11"/>
  <c r="BZ174" i="11" s="1"/>
  <c r="CG93" i="11"/>
  <c r="CG147" i="11" s="1"/>
  <c r="BZ41" i="11"/>
  <c r="BZ42" i="11"/>
  <c r="BZ96" i="11" s="1"/>
  <c r="BZ150" i="11" s="1"/>
  <c r="BR68" i="11"/>
  <c r="Z66" i="11"/>
  <c r="Z120" i="11" s="1"/>
  <c r="Z174" i="11" s="1"/>
  <c r="AG39" i="11"/>
  <c r="AG93" i="11" s="1"/>
  <c r="AG147" i="11" s="1"/>
  <c r="Z42" i="11"/>
  <c r="Z96" i="11" s="1"/>
  <c r="Z41" i="11"/>
  <c r="BY120" i="11"/>
  <c r="BY174" i="11" s="1"/>
  <c r="CF93" i="11"/>
  <c r="CF147" i="11" s="1"/>
  <c r="BY42" i="11"/>
  <c r="BY96" i="11" s="1"/>
  <c r="BY150" i="11" s="1"/>
  <c r="U68" i="11"/>
  <c r="U69" i="11"/>
  <c r="U123" i="11" s="1"/>
  <c r="U177" i="11" s="1"/>
  <c r="BS68" i="11"/>
  <c r="BS69" i="11"/>
  <c r="BS123" i="11" s="1"/>
  <c r="BS177" i="11" s="1"/>
  <c r="V68" i="11"/>
  <c r="V69" i="11"/>
  <c r="V123" i="11" s="1"/>
  <c r="S69" i="11"/>
  <c r="S123" i="11" s="1"/>
  <c r="S68" i="11"/>
  <c r="BX120" i="11"/>
  <c r="BX174" i="11" s="1"/>
  <c r="CE93" i="11"/>
  <c r="CE147" i="11" s="1"/>
  <c r="BX42" i="11"/>
  <c r="BX96" i="11" s="1"/>
  <c r="BX150" i="11" s="1"/>
  <c r="BX41" i="11"/>
  <c r="BW120" i="11"/>
  <c r="BW174" i="11" s="1"/>
  <c r="CD93" i="11"/>
  <c r="CD147" i="11" s="1"/>
  <c r="BW41" i="11"/>
  <c r="BW42" i="11"/>
  <c r="BW96" i="11" s="1"/>
  <c r="BW150" i="11" s="1"/>
  <c r="R68" i="11"/>
  <c r="R69" i="11"/>
  <c r="R123" i="11" s="1"/>
  <c r="BE35" i="4"/>
  <c r="BE89" i="4" s="1"/>
  <c r="BE143" i="4" s="1"/>
  <c r="BD35" i="4"/>
  <c r="BD89" i="4" s="1"/>
  <c r="BD143" i="4" s="1"/>
  <c r="BC35" i="4"/>
  <c r="BC89" i="4" s="1"/>
  <c r="BC143" i="4" s="1"/>
  <c r="BB35" i="4"/>
  <c r="BB89" i="4" s="1"/>
  <c r="BB143" i="4" s="1"/>
  <c r="BA35" i="4"/>
  <c r="BA89" i="4" s="1"/>
  <c r="BA143" i="4" s="1"/>
  <c r="BL35" i="4"/>
  <c r="BL89" i="4" s="1"/>
  <c r="BL143" i="4" s="1"/>
  <c r="BK35" i="4"/>
  <c r="BK89" i="4" s="1"/>
  <c r="BK143" i="4" s="1"/>
  <c r="BJ35" i="4"/>
  <c r="BJ89" i="4" s="1"/>
  <c r="BJ143" i="4" s="1"/>
  <c r="BI35" i="4"/>
  <c r="BI89" i="4" s="1"/>
  <c r="BI143" i="4" s="1"/>
  <c r="BH35" i="4"/>
  <c r="BH89" i="4" s="1"/>
  <c r="BH143" i="4" s="1"/>
  <c r="BS35" i="4"/>
  <c r="BS89" i="4" s="1"/>
  <c r="BS143" i="4" s="1"/>
  <c r="BR35" i="4"/>
  <c r="BR89" i="4" s="1"/>
  <c r="BR143" i="4" s="1"/>
  <c r="BQ35" i="4"/>
  <c r="BQ89" i="4" s="1"/>
  <c r="BQ143" i="4" s="1"/>
  <c r="BP35" i="4"/>
  <c r="BP89" i="4" s="1"/>
  <c r="BP143" i="4" s="1"/>
  <c r="BO35" i="4"/>
  <c r="BO89" i="4" s="1"/>
  <c r="BO143" i="4" s="1"/>
  <c r="BZ35" i="4"/>
  <c r="BZ89" i="4" s="1"/>
  <c r="BZ143" i="4" s="1"/>
  <c r="BY35" i="4"/>
  <c r="BY89" i="4" s="1"/>
  <c r="BY143" i="4" s="1"/>
  <c r="BX35" i="4"/>
  <c r="BX89" i="4" s="1"/>
  <c r="BX143" i="4" s="1"/>
  <c r="BW35" i="4"/>
  <c r="BW89" i="4" s="1"/>
  <c r="BW143" i="4" s="1"/>
  <c r="BV35" i="4"/>
  <c r="BV89" i="4" s="1"/>
  <c r="BV143" i="4" s="1"/>
  <c r="CG35" i="4"/>
  <c r="CG89" i="4" s="1"/>
  <c r="CG143" i="4" s="1"/>
  <c r="CF35" i="4"/>
  <c r="CF89" i="4" s="1"/>
  <c r="CF143" i="4" s="1"/>
  <c r="CE35" i="4"/>
  <c r="CE89" i="4" s="1"/>
  <c r="CE143" i="4" s="1"/>
  <c r="CD35" i="4"/>
  <c r="CD89" i="4" s="1"/>
  <c r="CD143" i="4" s="1"/>
  <c r="CC35" i="4"/>
  <c r="CC89" i="4" s="1"/>
  <c r="CC143" i="4" s="1"/>
  <c r="BZ62" i="4"/>
  <c r="BZ116" i="4" s="1"/>
  <c r="BZ170" i="4" s="1"/>
  <c r="BY62" i="4"/>
  <c r="BY116" i="4" s="1"/>
  <c r="BY170" i="4" s="1"/>
  <c r="BX62" i="4"/>
  <c r="BX116" i="4" s="1"/>
  <c r="BX170" i="4" s="1"/>
  <c r="BW62" i="4"/>
  <c r="BW116" i="4" s="1"/>
  <c r="BW170" i="4" s="1"/>
  <c r="BV62" i="4"/>
  <c r="BV116" i="4" s="1"/>
  <c r="BV170" i="4" s="1"/>
  <c r="BS62" i="4"/>
  <c r="BS116" i="4" s="1"/>
  <c r="BS170" i="4" s="1"/>
  <c r="BR62" i="4"/>
  <c r="BR116" i="4" s="1"/>
  <c r="BR170" i="4" s="1"/>
  <c r="BQ62" i="4"/>
  <c r="BQ116" i="4" s="1"/>
  <c r="BQ170" i="4" s="1"/>
  <c r="BP62" i="4"/>
  <c r="BP116" i="4" s="1"/>
  <c r="BP170" i="4" s="1"/>
  <c r="BO62" i="4"/>
  <c r="BO116" i="4" s="1"/>
  <c r="BO170" i="4" s="1"/>
  <c r="BL62" i="4"/>
  <c r="BL116" i="4" s="1"/>
  <c r="BL170" i="4" s="1"/>
  <c r="BK62" i="4"/>
  <c r="BK116" i="4" s="1"/>
  <c r="BK170" i="4" s="1"/>
  <c r="BJ62" i="4"/>
  <c r="BJ116" i="4" s="1"/>
  <c r="BJ170" i="4" s="1"/>
  <c r="BI62" i="4"/>
  <c r="BI116" i="4" s="1"/>
  <c r="BI170" i="4" s="1"/>
  <c r="BH62" i="4"/>
  <c r="BH116" i="4" s="1"/>
  <c r="BH170" i="4" s="1"/>
  <c r="BE62" i="4"/>
  <c r="BE116" i="4" s="1"/>
  <c r="BE170" i="4" s="1"/>
  <c r="BD62" i="4"/>
  <c r="BD116" i="4" s="1"/>
  <c r="BD170" i="4" s="1"/>
  <c r="BC62" i="4"/>
  <c r="BC116" i="4" s="1"/>
  <c r="BC170" i="4" s="1"/>
  <c r="BB62" i="4"/>
  <c r="BB116" i="4" s="1"/>
  <c r="BB170" i="4" s="1"/>
  <c r="BA62" i="4"/>
  <c r="BA116" i="4" s="1"/>
  <c r="BA170" i="4" s="1"/>
  <c r="H62" i="4"/>
  <c r="H116" i="4" s="1"/>
  <c r="H170" i="4" s="1"/>
  <c r="G62" i="4"/>
  <c r="G116" i="4" s="1"/>
  <c r="G170" i="4" s="1"/>
  <c r="F62" i="4"/>
  <c r="F116" i="4" s="1"/>
  <c r="F170" i="4" s="1"/>
  <c r="E62" i="4"/>
  <c r="E116" i="4" s="1"/>
  <c r="E170" i="4" s="1"/>
  <c r="D62" i="4"/>
  <c r="D116" i="4" s="1"/>
  <c r="D170" i="4" s="1"/>
  <c r="O62" i="4"/>
  <c r="O116" i="4" s="1"/>
  <c r="O170" i="4" s="1"/>
  <c r="N62" i="4"/>
  <c r="N116" i="4" s="1"/>
  <c r="N170" i="4" s="1"/>
  <c r="M62" i="4"/>
  <c r="M116" i="4" s="1"/>
  <c r="M170" i="4" s="1"/>
  <c r="L62" i="4"/>
  <c r="L116" i="4" s="1"/>
  <c r="L170" i="4" s="1"/>
  <c r="K62" i="4"/>
  <c r="K116" i="4" s="1"/>
  <c r="K170" i="4" s="1"/>
  <c r="V62" i="4"/>
  <c r="V116" i="4" s="1"/>
  <c r="V170" i="4" s="1"/>
  <c r="U62" i="4"/>
  <c r="U116" i="4" s="1"/>
  <c r="U170" i="4" s="1"/>
  <c r="T62" i="4"/>
  <c r="T116" i="4" s="1"/>
  <c r="T170" i="4" s="1"/>
  <c r="S62" i="4"/>
  <c r="S116" i="4" s="1"/>
  <c r="S170" i="4" s="1"/>
  <c r="R62" i="4"/>
  <c r="R116" i="4" s="1"/>
  <c r="R170" i="4" s="1"/>
  <c r="AC62" i="4"/>
  <c r="AC116" i="4" s="1"/>
  <c r="AC170" i="4" s="1"/>
  <c r="AB62" i="4"/>
  <c r="AB116" i="4" s="1"/>
  <c r="AB170" i="4" s="1"/>
  <c r="AA62" i="4"/>
  <c r="AA116" i="4" s="1"/>
  <c r="AA170" i="4" s="1"/>
  <c r="Z62" i="4"/>
  <c r="Z116" i="4" s="1"/>
  <c r="Z170" i="4" s="1"/>
  <c r="Y62" i="4"/>
  <c r="Y116" i="4" s="1"/>
  <c r="Y170" i="4" s="1"/>
  <c r="AJ35" i="4"/>
  <c r="AJ89" i="4" s="1"/>
  <c r="AJ143" i="4" s="1"/>
  <c r="AI35" i="4"/>
  <c r="AI89" i="4" s="1"/>
  <c r="AI143" i="4" s="1"/>
  <c r="AH35" i="4"/>
  <c r="AH89" i="4" s="1"/>
  <c r="AH143" i="4" s="1"/>
  <c r="AG35" i="4"/>
  <c r="AG89" i="4" s="1"/>
  <c r="AG143" i="4" s="1"/>
  <c r="AF35" i="4"/>
  <c r="AF89" i="4" s="1"/>
  <c r="AF143" i="4" s="1"/>
  <c r="AC35" i="4"/>
  <c r="AC89" i="4" s="1"/>
  <c r="AC143" i="4" s="1"/>
  <c r="AB35" i="4"/>
  <c r="AB89" i="4" s="1"/>
  <c r="AB143" i="4" s="1"/>
  <c r="AA35" i="4"/>
  <c r="AA89" i="4" s="1"/>
  <c r="AA143" i="4" s="1"/>
  <c r="Z35" i="4"/>
  <c r="Z89" i="4" s="1"/>
  <c r="Z143" i="4" s="1"/>
  <c r="Y35" i="4"/>
  <c r="Y89" i="4" s="1"/>
  <c r="Y143" i="4" s="1"/>
  <c r="V35" i="4"/>
  <c r="V89" i="4" s="1"/>
  <c r="V143" i="4" s="1"/>
  <c r="U35" i="4"/>
  <c r="U89" i="4" s="1"/>
  <c r="U143" i="4" s="1"/>
  <c r="T35" i="4"/>
  <c r="T89" i="4" s="1"/>
  <c r="T143" i="4" s="1"/>
  <c r="S35" i="4"/>
  <c r="S89" i="4" s="1"/>
  <c r="S143" i="4" s="1"/>
  <c r="R35" i="4"/>
  <c r="R89" i="4" s="1"/>
  <c r="R143" i="4" s="1"/>
  <c r="O35" i="4"/>
  <c r="O89" i="4" s="1"/>
  <c r="O143" i="4" s="1"/>
  <c r="N35" i="4"/>
  <c r="N89" i="4" s="1"/>
  <c r="N143" i="4" s="1"/>
  <c r="M35" i="4"/>
  <c r="M89" i="4" s="1"/>
  <c r="M143" i="4" s="1"/>
  <c r="L35" i="4"/>
  <c r="L89" i="4" s="1"/>
  <c r="L143" i="4" s="1"/>
  <c r="K35" i="4"/>
  <c r="K89" i="4" s="1"/>
  <c r="K143" i="4" s="1"/>
  <c r="E35" i="4"/>
  <c r="E89" i="4" s="1"/>
  <c r="E143" i="4" s="1"/>
  <c r="F35" i="4"/>
  <c r="F89" i="4" s="1"/>
  <c r="F143" i="4" s="1"/>
  <c r="G35" i="4"/>
  <c r="G89" i="4" s="1"/>
  <c r="G143" i="4" s="1"/>
  <c r="H35" i="4"/>
  <c r="H89" i="4" s="1"/>
  <c r="H143" i="4" s="1"/>
  <c r="D35" i="4"/>
  <c r="D89" i="4" s="1"/>
  <c r="D143" i="4" s="1"/>
  <c r="BZ95" i="12" l="1"/>
  <c r="BZ46" i="12"/>
  <c r="BL122" i="12"/>
  <c r="BL73" i="12"/>
  <c r="BY95" i="12"/>
  <c r="BY46" i="12"/>
  <c r="BK122" i="12"/>
  <c r="BK73" i="12"/>
  <c r="BR149" i="12"/>
  <c r="BR154" i="12" s="1"/>
  <c r="BR100" i="12"/>
  <c r="BX95" i="12"/>
  <c r="BX46" i="12"/>
  <c r="BQ176" i="12"/>
  <c r="BQ181" i="12" s="1"/>
  <c r="BQ127" i="12"/>
  <c r="BJ149" i="12"/>
  <c r="BJ154" i="12" s="1"/>
  <c r="BJ100" i="12"/>
  <c r="BX176" i="12"/>
  <c r="BX181" i="12" s="1"/>
  <c r="BX127" i="12"/>
  <c r="BJ122" i="12"/>
  <c r="BJ73" i="12"/>
  <c r="BQ149" i="12"/>
  <c r="BQ154" i="12" s="1"/>
  <c r="BQ100" i="12"/>
  <c r="BC149" i="12"/>
  <c r="BC154" i="12" s="1"/>
  <c r="BC100" i="12"/>
  <c r="BI73" i="12"/>
  <c r="BW149" i="12"/>
  <c r="BW154" i="12" s="1"/>
  <c r="BW100" i="12"/>
  <c r="BP149" i="12"/>
  <c r="BP154" i="12" s="1"/>
  <c r="BP100" i="12"/>
  <c r="BI176" i="12"/>
  <c r="BI181" i="12" s="1"/>
  <c r="BI127" i="12"/>
  <c r="BW176" i="12"/>
  <c r="BW181" i="12" s="1"/>
  <c r="BW127" i="12"/>
  <c r="BB149" i="12"/>
  <c r="BB154" i="12" s="1"/>
  <c r="BB100" i="12"/>
  <c r="BI149" i="12"/>
  <c r="BI154" i="12" s="1"/>
  <c r="BI100" i="12"/>
  <c r="BP176" i="12"/>
  <c r="BP181" i="12" s="1"/>
  <c r="BP127" i="12"/>
  <c r="BO176" i="12"/>
  <c r="BO181" i="12" s="1"/>
  <c r="BO127" i="12"/>
  <c r="BV95" i="12"/>
  <c r="BV46" i="12"/>
  <c r="BH122" i="12"/>
  <c r="BH73" i="12"/>
  <c r="V100" i="12"/>
  <c r="V149" i="12"/>
  <c r="V154" i="12" s="1"/>
  <c r="AC95" i="12"/>
  <c r="AC100" i="12" s="1"/>
  <c r="AC46" i="12"/>
  <c r="O122" i="12"/>
  <c r="O127" i="12" s="1"/>
  <c r="O73" i="12"/>
  <c r="N122" i="12"/>
  <c r="N127" i="12" s="1"/>
  <c r="N73" i="12"/>
  <c r="AB95" i="12"/>
  <c r="AB100" i="12" s="1"/>
  <c r="AB46" i="12"/>
  <c r="AA95" i="12"/>
  <c r="AA100" i="12" s="1"/>
  <c r="AA46" i="12"/>
  <c r="M122" i="12"/>
  <c r="M127" i="12" s="1"/>
  <c r="M73" i="12"/>
  <c r="L122" i="12"/>
  <c r="L127" i="12" s="1"/>
  <c r="L73" i="12"/>
  <c r="Z181" i="12"/>
  <c r="Z95" i="12"/>
  <c r="Z46" i="12"/>
  <c r="R176" i="12"/>
  <c r="R181" i="12" s="1"/>
  <c r="R127" i="12"/>
  <c r="K122" i="12"/>
  <c r="K127" i="12" s="1"/>
  <c r="K73" i="12"/>
  <c r="Y95" i="12"/>
  <c r="Y100" i="12" s="1"/>
  <c r="Y46" i="12"/>
  <c r="R149" i="12"/>
  <c r="R154" i="12" s="1"/>
  <c r="R100" i="12"/>
  <c r="BZ95" i="11"/>
  <c r="BZ46" i="11"/>
  <c r="BS149" i="11"/>
  <c r="BS154" i="11" s="1"/>
  <c r="BS100" i="11"/>
  <c r="BS122" i="11"/>
  <c r="BS73" i="11"/>
  <c r="BL176" i="11"/>
  <c r="BL181" i="11" s="1"/>
  <c r="BL127" i="11"/>
  <c r="BR149" i="11"/>
  <c r="BR154" i="11" s="1"/>
  <c r="BR100" i="11"/>
  <c r="BR122" i="11"/>
  <c r="BR73" i="11"/>
  <c r="BY95" i="11"/>
  <c r="BY46" i="11"/>
  <c r="BK149" i="11"/>
  <c r="BK154" i="11" s="1"/>
  <c r="BK100" i="11"/>
  <c r="BD176" i="11"/>
  <c r="BD181" i="11" s="1"/>
  <c r="BD127" i="11"/>
  <c r="BK176" i="11"/>
  <c r="BK181" i="11" s="1"/>
  <c r="BK127" i="11"/>
  <c r="BD149" i="11"/>
  <c r="BD154" i="11" s="1"/>
  <c r="BD100" i="11"/>
  <c r="BQ149" i="11"/>
  <c r="BQ154" i="11" s="1"/>
  <c r="BQ100" i="11"/>
  <c r="BX95" i="11"/>
  <c r="BX46" i="11"/>
  <c r="BQ122" i="11"/>
  <c r="BQ73" i="11"/>
  <c r="BJ176" i="11"/>
  <c r="BJ181" i="11" s="1"/>
  <c r="BJ127" i="11"/>
  <c r="BP122" i="11"/>
  <c r="BP73" i="11"/>
  <c r="BI176" i="11"/>
  <c r="BI181" i="11" s="1"/>
  <c r="BI127" i="11"/>
  <c r="BW95" i="11"/>
  <c r="BW46" i="11"/>
  <c r="BP149" i="11"/>
  <c r="BP154" i="11" s="1"/>
  <c r="BP100" i="11"/>
  <c r="BV95" i="11"/>
  <c r="BV46" i="11"/>
  <c r="BH176" i="11"/>
  <c r="BH181" i="11" s="1"/>
  <c r="BH127" i="11"/>
  <c r="BO122" i="11"/>
  <c r="BO73" i="11"/>
  <c r="BO149" i="11"/>
  <c r="BO154" i="11" s="1"/>
  <c r="BO100" i="11"/>
  <c r="V122" i="11"/>
  <c r="V127" i="11" s="1"/>
  <c r="V73" i="11"/>
  <c r="AC95" i="11"/>
  <c r="AC100" i="11" s="1"/>
  <c r="AC46" i="11"/>
  <c r="V149" i="11"/>
  <c r="V154" i="11" s="1"/>
  <c r="V100" i="11"/>
  <c r="O176" i="11"/>
  <c r="O181" i="11" s="1"/>
  <c r="O127" i="11"/>
  <c r="AB95" i="11"/>
  <c r="AB46" i="11"/>
  <c r="U122" i="11"/>
  <c r="U73" i="11"/>
  <c r="U149" i="11"/>
  <c r="U154" i="11" s="1"/>
  <c r="U100" i="11"/>
  <c r="N176" i="11"/>
  <c r="N181" i="11" s="1"/>
  <c r="N127" i="11"/>
  <c r="AA95" i="11"/>
  <c r="AA46" i="11"/>
  <c r="T122" i="11"/>
  <c r="T73" i="11"/>
  <c r="M176" i="11"/>
  <c r="M181" i="11" s="1"/>
  <c r="Z95" i="11"/>
  <c r="Z100" i="11" s="1"/>
  <c r="Z46" i="11"/>
  <c r="S122" i="11"/>
  <c r="S73" i="11"/>
  <c r="E176" i="11"/>
  <c r="E181" i="11" s="1"/>
  <c r="E127" i="11"/>
  <c r="Y95" i="11"/>
  <c r="Y100" i="11" s="1"/>
  <c r="Y46" i="11"/>
  <c r="R149" i="11"/>
  <c r="R154" i="11" s="1"/>
  <c r="R100" i="11"/>
  <c r="R122" i="11"/>
  <c r="R127" i="11" s="1"/>
  <c r="R73" i="11"/>
  <c r="K176" i="11"/>
  <c r="K181" i="11" s="1"/>
  <c r="K127" i="11"/>
  <c r="CG93" i="12"/>
  <c r="CG147" i="12" s="1"/>
  <c r="CG42" i="12"/>
  <c r="CG96" i="12" s="1"/>
  <c r="CG150" i="12" s="1"/>
  <c r="CG41" i="12"/>
  <c r="BB120" i="12"/>
  <c r="BB174" i="12" s="1"/>
  <c r="BB68" i="12"/>
  <c r="BB69" i="12"/>
  <c r="BB123" i="12" s="1"/>
  <c r="BB177" i="12" s="1"/>
  <c r="CC93" i="12"/>
  <c r="CC147" i="12" s="1"/>
  <c r="CC41" i="12"/>
  <c r="CC42" i="12"/>
  <c r="CC96" i="12" s="1"/>
  <c r="CC150" i="12" s="1"/>
  <c r="BA120" i="12"/>
  <c r="BA174" i="12" s="1"/>
  <c r="BA68" i="12"/>
  <c r="BA69" i="12"/>
  <c r="BA123" i="12" s="1"/>
  <c r="BA177" i="12" s="1"/>
  <c r="CD93" i="12"/>
  <c r="CD147" i="12" s="1"/>
  <c r="CD42" i="12"/>
  <c r="CD96" i="12" s="1"/>
  <c r="CD150" i="12" s="1"/>
  <c r="CD41" i="12"/>
  <c r="BC120" i="12"/>
  <c r="BC174" i="12" s="1"/>
  <c r="BC69" i="12"/>
  <c r="BC123" i="12" s="1"/>
  <c r="BC177" i="12" s="1"/>
  <c r="BC68" i="12"/>
  <c r="CF93" i="12"/>
  <c r="CF147" i="12" s="1"/>
  <c r="CF42" i="12"/>
  <c r="CF96" i="12" s="1"/>
  <c r="CF150" i="12" s="1"/>
  <c r="CF41" i="12"/>
  <c r="BE120" i="12"/>
  <c r="BE174" i="12" s="1"/>
  <c r="BE69" i="12"/>
  <c r="BE123" i="12" s="1"/>
  <c r="BE177" i="12" s="1"/>
  <c r="BE68" i="12"/>
  <c r="CE93" i="12"/>
  <c r="CE147" i="12" s="1"/>
  <c r="CE41" i="12"/>
  <c r="CE42" i="12"/>
  <c r="CE96" i="12" s="1"/>
  <c r="CE150" i="12" s="1"/>
  <c r="BD120" i="12"/>
  <c r="BD174" i="12" s="1"/>
  <c r="BD68" i="12"/>
  <c r="BD69" i="12"/>
  <c r="BD123" i="12" s="1"/>
  <c r="BD177" i="12" s="1"/>
  <c r="AI93" i="12"/>
  <c r="AI147" i="12" s="1"/>
  <c r="AI42" i="12"/>
  <c r="AI96" i="12" s="1"/>
  <c r="AI41" i="12"/>
  <c r="AH93" i="12"/>
  <c r="AH147" i="12" s="1"/>
  <c r="AH41" i="12"/>
  <c r="AH42" i="12"/>
  <c r="AH96" i="12" s="1"/>
  <c r="M176" i="12"/>
  <c r="AB150" i="12"/>
  <c r="AA149" i="12"/>
  <c r="Y149" i="12"/>
  <c r="D120" i="12"/>
  <c r="D174" i="12" s="1"/>
  <c r="D69" i="12"/>
  <c r="D123" i="12" s="1"/>
  <c r="D68" i="12"/>
  <c r="N176" i="12"/>
  <c r="N177" i="12"/>
  <c r="AG93" i="12"/>
  <c r="AG147" i="12" s="1"/>
  <c r="AG41" i="12"/>
  <c r="AG42" i="12"/>
  <c r="AG96" i="12" s="1"/>
  <c r="H120" i="12"/>
  <c r="H174" i="12" s="1"/>
  <c r="H69" i="12"/>
  <c r="H123" i="12" s="1"/>
  <c r="H68" i="12"/>
  <c r="AA150" i="12"/>
  <c r="K177" i="12"/>
  <c r="AJ93" i="12"/>
  <c r="AJ147" i="12" s="1"/>
  <c r="AJ42" i="12"/>
  <c r="AJ96" i="12" s="1"/>
  <c r="AJ41" i="12"/>
  <c r="E120" i="12"/>
  <c r="E174" i="12" s="1"/>
  <c r="E68" i="12"/>
  <c r="E69" i="12"/>
  <c r="E123" i="12" s="1"/>
  <c r="F120" i="12"/>
  <c r="F174" i="12" s="1"/>
  <c r="F69" i="12"/>
  <c r="F123" i="12" s="1"/>
  <c r="F68" i="12"/>
  <c r="O177" i="12"/>
  <c r="Y150" i="12"/>
  <c r="AC149" i="12"/>
  <c r="AC154" i="12" s="1"/>
  <c r="O176" i="12"/>
  <c r="O181" i="12" s="1"/>
  <c r="AF93" i="12"/>
  <c r="AF147" i="12" s="1"/>
  <c r="AF42" i="12"/>
  <c r="AF96" i="12" s="1"/>
  <c r="AF41" i="12"/>
  <c r="K176" i="12"/>
  <c r="AC150" i="12"/>
  <c r="M177" i="12"/>
  <c r="G120" i="12"/>
  <c r="G174" i="12" s="1"/>
  <c r="G68" i="12"/>
  <c r="G69" i="12"/>
  <c r="G123" i="12" s="1"/>
  <c r="S177" i="11"/>
  <c r="Y149" i="11"/>
  <c r="Y154" i="11" s="1"/>
  <c r="Z150" i="11"/>
  <c r="R177" i="11"/>
  <c r="V177" i="11"/>
  <c r="Y150" i="11"/>
  <c r="R176" i="11"/>
  <c r="R181" i="11" s="1"/>
  <c r="AJ41" i="11"/>
  <c r="AJ42" i="11"/>
  <c r="AJ96" i="11" s="1"/>
  <c r="AB68" i="11"/>
  <c r="AB69" i="11"/>
  <c r="AB123" i="11" s="1"/>
  <c r="AB177" i="11" s="1"/>
  <c r="CF42" i="11"/>
  <c r="CF96" i="11" s="1"/>
  <c r="CF150" i="11" s="1"/>
  <c r="CF41" i="11"/>
  <c r="AG42" i="11"/>
  <c r="AG96" i="11" s="1"/>
  <c r="AG41" i="11"/>
  <c r="AC69" i="11"/>
  <c r="AC123" i="11" s="1"/>
  <c r="AC177" i="11" s="1"/>
  <c r="AC68" i="11"/>
  <c r="AI42" i="11"/>
  <c r="AI96" i="11" s="1"/>
  <c r="AI150" i="11" s="1"/>
  <c r="AI41" i="11"/>
  <c r="CD41" i="11"/>
  <c r="CD42" i="11"/>
  <c r="CD96" i="11" s="1"/>
  <c r="CD150" i="11" s="1"/>
  <c r="CE42" i="11"/>
  <c r="CE96" i="11" s="1"/>
  <c r="CE150" i="11" s="1"/>
  <c r="CE41" i="11"/>
  <c r="BY68" i="11"/>
  <c r="BY69" i="11"/>
  <c r="BY123" i="11" s="1"/>
  <c r="BY177" i="11" s="1"/>
  <c r="Z69" i="11"/>
  <c r="Z123" i="11" s="1"/>
  <c r="Z177" i="11" s="1"/>
  <c r="Z68" i="11"/>
  <c r="CG41" i="11"/>
  <c r="CG42" i="11"/>
  <c r="CG96" i="11" s="1"/>
  <c r="CG150" i="11" s="1"/>
  <c r="AF41" i="11"/>
  <c r="AF42" i="11"/>
  <c r="AF96" i="11" s="1"/>
  <c r="BV69" i="11"/>
  <c r="BV123" i="11" s="1"/>
  <c r="BV177" i="11" s="1"/>
  <c r="BV68" i="11"/>
  <c r="AH42" i="11"/>
  <c r="AH96" i="11" s="1"/>
  <c r="AH150" i="11" s="1"/>
  <c r="AH41" i="11"/>
  <c r="BW69" i="11"/>
  <c r="BW123" i="11" s="1"/>
  <c r="BW177" i="11" s="1"/>
  <c r="BW68" i="11"/>
  <c r="BX69" i="11"/>
  <c r="BX123" i="11" s="1"/>
  <c r="BX177" i="11" s="1"/>
  <c r="BX68" i="11"/>
  <c r="BZ69" i="11"/>
  <c r="BZ123" i="11" s="1"/>
  <c r="BZ177" i="11" s="1"/>
  <c r="BZ68" i="11"/>
  <c r="Y68" i="11"/>
  <c r="Y69" i="11"/>
  <c r="Y123" i="11" s="1"/>
  <c r="CC41" i="11"/>
  <c r="CC42" i="11"/>
  <c r="CC96" i="11" s="1"/>
  <c r="CC150" i="11" s="1"/>
  <c r="AA68" i="11"/>
  <c r="AA69" i="11"/>
  <c r="AA123" i="11" s="1"/>
  <c r="C10" i="3"/>
  <c r="C9" i="3"/>
  <c r="C7" i="3"/>
  <c r="C5" i="3"/>
  <c r="S35" i="10"/>
  <c r="R35" i="10"/>
  <c r="Q35" i="10"/>
  <c r="P35" i="10"/>
  <c r="I35" i="10"/>
  <c r="H35" i="10"/>
  <c r="G35" i="10"/>
  <c r="F35" i="10"/>
  <c r="S32" i="10"/>
  <c r="R32" i="10"/>
  <c r="Q32" i="10"/>
  <c r="P32" i="10"/>
  <c r="I32" i="10"/>
  <c r="H32" i="10"/>
  <c r="G32" i="10"/>
  <c r="F32" i="10"/>
  <c r="S29" i="10"/>
  <c r="R29" i="10"/>
  <c r="Q29" i="10"/>
  <c r="P29" i="10"/>
  <c r="I29" i="10"/>
  <c r="H29" i="10"/>
  <c r="G29" i="10"/>
  <c r="F29" i="10"/>
  <c r="S26" i="10"/>
  <c r="R26" i="10"/>
  <c r="Q26" i="10"/>
  <c r="P26" i="10"/>
  <c r="S23" i="10"/>
  <c r="R23" i="10"/>
  <c r="Q23" i="10"/>
  <c r="P23" i="10"/>
  <c r="S20" i="10"/>
  <c r="R20" i="10"/>
  <c r="Q20" i="10"/>
  <c r="P20" i="10"/>
  <c r="S14" i="10"/>
  <c r="R14" i="10"/>
  <c r="Q14" i="10"/>
  <c r="P14" i="10"/>
  <c r="C11" i="1"/>
  <c r="G11" i="1"/>
  <c r="F11" i="1"/>
  <c r="E11" i="1"/>
  <c r="D11" i="1"/>
  <c r="BL176" i="12" l="1"/>
  <c r="BL181" i="12" s="1"/>
  <c r="BL127" i="12"/>
  <c r="CG95" i="12"/>
  <c r="CG46" i="12"/>
  <c r="BE122" i="12"/>
  <c r="BE73" i="12"/>
  <c r="BZ149" i="12"/>
  <c r="BZ154" i="12" s="1"/>
  <c r="BZ100" i="12"/>
  <c r="CF95" i="12"/>
  <c r="CF46" i="12"/>
  <c r="BY149" i="12"/>
  <c r="BY154" i="12" s="1"/>
  <c r="BY100" i="12"/>
  <c r="BK176" i="12"/>
  <c r="BK181" i="12" s="1"/>
  <c r="BK127" i="12"/>
  <c r="BD122" i="12"/>
  <c r="BD73" i="12"/>
  <c r="CE95" i="12"/>
  <c r="CE46" i="12"/>
  <c r="BC122" i="12"/>
  <c r="BC73" i="12"/>
  <c r="BJ176" i="12"/>
  <c r="BJ181" i="12" s="1"/>
  <c r="BJ127" i="12"/>
  <c r="BX149" i="12"/>
  <c r="BX154" i="12" s="1"/>
  <c r="BX100" i="12"/>
  <c r="CD95" i="12"/>
  <c r="CD46" i="12"/>
  <c r="BB122" i="12"/>
  <c r="BB73" i="12"/>
  <c r="BV149" i="12"/>
  <c r="BV154" i="12" s="1"/>
  <c r="BV100" i="12"/>
  <c r="CC95" i="12"/>
  <c r="CC46" i="12"/>
  <c r="BA122" i="12"/>
  <c r="BA73" i="12"/>
  <c r="BH176" i="12"/>
  <c r="BH181" i="12" s="1"/>
  <c r="BH127" i="12"/>
  <c r="AJ95" i="12"/>
  <c r="AJ100" i="12" s="1"/>
  <c r="AJ46" i="12"/>
  <c r="H122" i="12"/>
  <c r="H127" i="12" s="1"/>
  <c r="H73" i="12"/>
  <c r="N181" i="12"/>
  <c r="AB149" i="12"/>
  <c r="AB154" i="12" s="1"/>
  <c r="AI95" i="12"/>
  <c r="AI100" i="12" s="1"/>
  <c r="AI46" i="12"/>
  <c r="G122" i="12"/>
  <c r="G127" i="12" s="1"/>
  <c r="G73" i="12"/>
  <c r="AA154" i="12"/>
  <c r="M181" i="12"/>
  <c r="F122" i="12"/>
  <c r="F127" i="12" s="1"/>
  <c r="F73" i="12"/>
  <c r="AH95" i="12"/>
  <c r="AH100" i="12" s="1"/>
  <c r="AH46" i="12"/>
  <c r="L176" i="12"/>
  <c r="L181" i="12" s="1"/>
  <c r="Z149" i="12"/>
  <c r="Z154" i="12" s="1"/>
  <c r="Z100" i="12"/>
  <c r="E122" i="12"/>
  <c r="E127" i="12" s="1"/>
  <c r="E73" i="12"/>
  <c r="AG95" i="12"/>
  <c r="AG100" i="12" s="1"/>
  <c r="AG46" i="12"/>
  <c r="AF95" i="12"/>
  <c r="AF100" i="12" s="1"/>
  <c r="AF46" i="12"/>
  <c r="Y154" i="12"/>
  <c r="K181" i="12"/>
  <c r="D122" i="12"/>
  <c r="D127" i="12" s="1"/>
  <c r="D73" i="12"/>
  <c r="CG95" i="11"/>
  <c r="CG46" i="11"/>
  <c r="BZ122" i="11"/>
  <c r="BZ73" i="11"/>
  <c r="BS176" i="11"/>
  <c r="BS181" i="11" s="1"/>
  <c r="BS127" i="11"/>
  <c r="BZ149" i="11"/>
  <c r="BZ154" i="11" s="1"/>
  <c r="BZ100" i="11"/>
  <c r="BY149" i="11"/>
  <c r="BY154" i="11" s="1"/>
  <c r="BY100" i="11"/>
  <c r="BY122" i="11"/>
  <c r="BY73" i="11"/>
  <c r="CF95" i="11"/>
  <c r="CF46" i="11"/>
  <c r="BR176" i="11"/>
  <c r="BR181" i="11" s="1"/>
  <c r="BR127" i="11"/>
  <c r="BX122" i="11"/>
  <c r="BX73" i="11"/>
  <c r="CE95" i="11"/>
  <c r="CE46" i="11"/>
  <c r="BX149" i="11"/>
  <c r="BX154" i="11" s="1"/>
  <c r="BX100" i="11"/>
  <c r="BQ176" i="11"/>
  <c r="BQ181" i="11" s="1"/>
  <c r="BQ127" i="11"/>
  <c r="BW122" i="11"/>
  <c r="BW73" i="11"/>
  <c r="CD95" i="11"/>
  <c r="CD46" i="11"/>
  <c r="BW149" i="11"/>
  <c r="BW154" i="11" s="1"/>
  <c r="BW100" i="11"/>
  <c r="BP176" i="11"/>
  <c r="BP181" i="11" s="1"/>
  <c r="BP127" i="11"/>
  <c r="CC95" i="11"/>
  <c r="CC46" i="11"/>
  <c r="BV122" i="11"/>
  <c r="BV73" i="11"/>
  <c r="BO176" i="11"/>
  <c r="BO181" i="11" s="1"/>
  <c r="BO127" i="11"/>
  <c r="BV149" i="11"/>
  <c r="BV154" i="11" s="1"/>
  <c r="BV100" i="11"/>
  <c r="AC122" i="11"/>
  <c r="AC73" i="11"/>
  <c r="AC149" i="11"/>
  <c r="AC154" i="11" s="1"/>
  <c r="V176" i="11"/>
  <c r="V181" i="11" s="1"/>
  <c r="AJ95" i="11"/>
  <c r="AJ46" i="11"/>
  <c r="AB122" i="11"/>
  <c r="AB73" i="11"/>
  <c r="U176" i="11"/>
  <c r="U181" i="11" s="1"/>
  <c r="U127" i="11"/>
  <c r="AI95" i="11"/>
  <c r="AI46" i="11"/>
  <c r="AB149" i="11"/>
  <c r="AB154" i="11" s="1"/>
  <c r="AB100" i="11"/>
  <c r="AH95" i="11"/>
  <c r="AH46" i="11"/>
  <c r="AA149" i="11"/>
  <c r="AA154" i="11" s="1"/>
  <c r="AA100" i="11"/>
  <c r="AA122" i="11"/>
  <c r="AA127" i="11" s="1"/>
  <c r="AA73" i="11"/>
  <c r="T176" i="11"/>
  <c r="T181" i="11" s="1"/>
  <c r="T127" i="11"/>
  <c r="Z122" i="11"/>
  <c r="Z73" i="11"/>
  <c r="AG95" i="11"/>
  <c r="AG46" i="11"/>
  <c r="Z149" i="11"/>
  <c r="Z154" i="11" s="1"/>
  <c r="S176" i="11"/>
  <c r="S181" i="11" s="1"/>
  <c r="S127" i="11"/>
  <c r="Y122" i="11"/>
  <c r="Y127" i="11" s="1"/>
  <c r="Y73" i="11"/>
  <c r="AF95" i="11"/>
  <c r="AF46" i="11"/>
  <c r="F176" i="12"/>
  <c r="F181" i="12" s="1"/>
  <c r="AH150" i="12"/>
  <c r="G176" i="12"/>
  <c r="AF149" i="12"/>
  <c r="F177" i="12"/>
  <c r="H177" i="12"/>
  <c r="AH149" i="12"/>
  <c r="AH154" i="12" s="1"/>
  <c r="G177" i="12"/>
  <c r="E176" i="12"/>
  <c r="E181" i="12" s="1"/>
  <c r="AF150" i="12"/>
  <c r="AJ149" i="12"/>
  <c r="D176" i="12"/>
  <c r="AI150" i="12"/>
  <c r="E177" i="12"/>
  <c r="AJ150" i="12"/>
  <c r="AG150" i="12"/>
  <c r="D177" i="12"/>
  <c r="Y177" i="11"/>
  <c r="AF150" i="11"/>
  <c r="AA177" i="11"/>
  <c r="AA176" i="11"/>
  <c r="AG150" i="11"/>
  <c r="Y176" i="11"/>
  <c r="Y181" i="11" s="1"/>
  <c r="AJ150" i="11"/>
  <c r="G10" i="6"/>
  <c r="H10" i="6"/>
  <c r="I10" i="6"/>
  <c r="J10" i="6"/>
  <c r="K10" i="6"/>
  <c r="G11" i="6"/>
  <c r="H11" i="6"/>
  <c r="I11" i="6"/>
  <c r="J11" i="6"/>
  <c r="K11" i="6"/>
  <c r="G12" i="6"/>
  <c r="H12" i="6"/>
  <c r="I12" i="6"/>
  <c r="J12" i="6"/>
  <c r="K12" i="6"/>
  <c r="G13" i="6"/>
  <c r="H13" i="6"/>
  <c r="I13" i="6"/>
  <c r="J13" i="6"/>
  <c r="K13" i="6"/>
  <c r="G14" i="6"/>
  <c r="H14" i="6"/>
  <c r="I14" i="6"/>
  <c r="J14" i="6"/>
  <c r="K14" i="6"/>
  <c r="G15" i="6"/>
  <c r="H15" i="6"/>
  <c r="I15" i="6"/>
  <c r="J15" i="6"/>
  <c r="K15" i="6"/>
  <c r="G16" i="6"/>
  <c r="H16" i="6"/>
  <c r="I16" i="6"/>
  <c r="J16" i="6"/>
  <c r="K16" i="6"/>
  <c r="G17" i="6"/>
  <c r="H17" i="6"/>
  <c r="I17" i="6"/>
  <c r="J17" i="6"/>
  <c r="K17" i="6"/>
  <c r="G18" i="6"/>
  <c r="H18" i="6"/>
  <c r="I18" i="6"/>
  <c r="J18" i="6"/>
  <c r="K18" i="6"/>
  <c r="G19" i="6"/>
  <c r="H19" i="6"/>
  <c r="I19" i="6"/>
  <c r="J19" i="6"/>
  <c r="K19" i="6"/>
  <c r="M11" i="8"/>
  <c r="M9" i="8"/>
  <c r="CG149" i="12" l="1"/>
  <c r="CG154" i="12" s="1"/>
  <c r="CG100" i="12"/>
  <c r="BE176" i="12"/>
  <c r="BE181" i="12" s="1"/>
  <c r="BE127" i="12"/>
  <c r="CF149" i="12"/>
  <c r="CF154" i="12" s="1"/>
  <c r="CF100" i="12"/>
  <c r="BD176" i="12"/>
  <c r="BD181" i="12" s="1"/>
  <c r="BD127" i="12"/>
  <c r="BC176" i="12"/>
  <c r="BC181" i="12" s="1"/>
  <c r="BC127" i="12"/>
  <c r="CE149" i="12"/>
  <c r="CE154" i="12" s="1"/>
  <c r="CE100" i="12"/>
  <c r="BB176" i="12"/>
  <c r="BB181" i="12" s="1"/>
  <c r="BB127" i="12"/>
  <c r="CD149" i="12"/>
  <c r="CD154" i="12" s="1"/>
  <c r="CD100" i="12"/>
  <c r="CC149" i="12"/>
  <c r="CC154" i="12" s="1"/>
  <c r="CC100" i="12"/>
  <c r="BA176" i="12"/>
  <c r="BA181" i="12" s="1"/>
  <c r="BA127" i="12"/>
  <c r="AJ154" i="12"/>
  <c r="H176" i="12"/>
  <c r="H181" i="12" s="1"/>
  <c r="AI149" i="12"/>
  <c r="AI154" i="12" s="1"/>
  <c r="G181" i="12"/>
  <c r="AG149" i="12"/>
  <c r="AG154" i="12" s="1"/>
  <c r="AF154" i="12"/>
  <c r="D181" i="12"/>
  <c r="BZ176" i="11"/>
  <c r="BZ181" i="11" s="1"/>
  <c r="BZ127" i="11"/>
  <c r="CG149" i="11"/>
  <c r="CG154" i="11" s="1"/>
  <c r="CG100" i="11"/>
  <c r="BY176" i="11"/>
  <c r="BY181" i="11" s="1"/>
  <c r="BY127" i="11"/>
  <c r="CF149" i="11"/>
  <c r="CF154" i="11" s="1"/>
  <c r="CF100" i="11"/>
  <c r="CE149" i="11"/>
  <c r="CE154" i="11" s="1"/>
  <c r="CE100" i="11"/>
  <c r="BX176" i="11"/>
  <c r="BX181" i="11" s="1"/>
  <c r="BX127" i="11"/>
  <c r="CD149" i="11"/>
  <c r="CD154" i="11" s="1"/>
  <c r="CD100" i="11"/>
  <c r="BW176" i="11"/>
  <c r="BW181" i="11" s="1"/>
  <c r="BW127" i="11"/>
  <c r="BV176" i="11"/>
  <c r="BV181" i="11" s="1"/>
  <c r="BV127" i="11"/>
  <c r="CC149" i="11"/>
  <c r="CC154" i="11" s="1"/>
  <c r="CC100" i="11"/>
  <c r="AJ149" i="11"/>
  <c r="AJ154" i="11" s="1"/>
  <c r="AJ100" i="11"/>
  <c r="AC176" i="11"/>
  <c r="AC181" i="11" s="1"/>
  <c r="AC127" i="11"/>
  <c r="AI149" i="11"/>
  <c r="AI154" i="11" s="1"/>
  <c r="AI100" i="11"/>
  <c r="AB176" i="11"/>
  <c r="AB181" i="11" s="1"/>
  <c r="AB127" i="11"/>
  <c r="AH149" i="11"/>
  <c r="AH154" i="11" s="1"/>
  <c r="AH100" i="11"/>
  <c r="AA181" i="11"/>
  <c r="AG149" i="11"/>
  <c r="AG154" i="11" s="1"/>
  <c r="AG100" i="11"/>
  <c r="Z176" i="11"/>
  <c r="Z181" i="11" s="1"/>
  <c r="Z127" i="11"/>
  <c r="AF149" i="11"/>
  <c r="AF154" i="11" s="1"/>
  <c r="AF100" i="11"/>
  <c r="P8" i="8"/>
  <c r="N23" i="8" s="1"/>
  <c r="N25" i="8" s="1"/>
  <c r="S37" i="6" l="1"/>
  <c r="P25" i="8"/>
  <c r="W37" i="6" s="1"/>
  <c r="O8" i="8"/>
  <c r="O23" i="8" s="1"/>
  <c r="Q23" i="8" s="1"/>
  <c r="Y35" i="6" s="1"/>
  <c r="Z35" i="6" s="1"/>
  <c r="S35" i="6"/>
  <c r="T35" i="6" s="1"/>
  <c r="P23" i="8"/>
  <c r="W35" i="6" s="1"/>
  <c r="X35" i="6" s="1"/>
  <c r="N24" i="8"/>
  <c r="O25" i="8"/>
  <c r="U35" i="6"/>
  <c r="V35" i="6" s="1"/>
  <c r="O24" i="8"/>
  <c r="X37" i="6" l="1"/>
  <c r="T37" i="6"/>
  <c r="U37" i="6"/>
  <c r="Q25" i="8"/>
  <c r="Y37" i="6" s="1"/>
  <c r="S36" i="6"/>
  <c r="T36" i="6" s="1"/>
  <c r="AB34" i="6" s="1"/>
  <c r="P24" i="8"/>
  <c r="W36" i="6" s="1"/>
  <c r="X36" i="6" s="1"/>
  <c r="AD34" i="6" s="1"/>
  <c r="U36" i="6"/>
  <c r="V36" i="6" s="1"/>
  <c r="Q24" i="8"/>
  <c r="Y36" i="6" s="1"/>
  <c r="Z36" i="6" s="1"/>
  <c r="N16" i="2"/>
  <c r="K20" i="6" s="1"/>
  <c r="K21" i="6" s="1"/>
  <c r="V14" i="6" s="1"/>
  <c r="K16" i="2"/>
  <c r="H16" i="2"/>
  <c r="I20" i="6" s="1"/>
  <c r="I21" i="6" s="1"/>
  <c r="T14" i="6" s="1"/>
  <c r="E16" i="2"/>
  <c r="N17" i="2"/>
  <c r="B16" i="2"/>
  <c r="Z37" i="6" l="1"/>
  <c r="V37" i="6"/>
  <c r="E17" i="2"/>
  <c r="H20" i="6"/>
  <c r="H21" i="6" s="1"/>
  <c r="S14" i="6" s="1"/>
  <c r="C16" i="2"/>
  <c r="L20" i="6" s="1"/>
  <c r="G20" i="6"/>
  <c r="G21" i="6" s="1"/>
  <c r="R14" i="6" s="1"/>
  <c r="K17" i="2"/>
  <c r="J20" i="6"/>
  <c r="J21" i="6" s="1"/>
  <c r="U14" i="6" s="1"/>
  <c r="B17" i="2"/>
  <c r="H17" i="2"/>
  <c r="O7" i="2"/>
  <c r="P11" i="6" s="1"/>
  <c r="O8" i="2"/>
  <c r="O9" i="2"/>
  <c r="P13" i="6" s="1"/>
  <c r="O10" i="2"/>
  <c r="P14" i="6" s="1"/>
  <c r="O11" i="2"/>
  <c r="P15" i="6" s="1"/>
  <c r="O12" i="2"/>
  <c r="P16" i="6" s="1"/>
  <c r="O13" i="2"/>
  <c r="P17" i="6" s="1"/>
  <c r="O14" i="2"/>
  <c r="P18" i="6" s="1"/>
  <c r="O15" i="2"/>
  <c r="P19" i="6" s="1"/>
  <c r="L7" i="2"/>
  <c r="O11" i="6" s="1"/>
  <c r="L8" i="2"/>
  <c r="O12" i="6" s="1"/>
  <c r="L9" i="2"/>
  <c r="O13" i="6" s="1"/>
  <c r="L10" i="2"/>
  <c r="O14" i="6" s="1"/>
  <c r="L11" i="2"/>
  <c r="L12" i="2"/>
  <c r="O16" i="6" s="1"/>
  <c r="L13" i="2"/>
  <c r="O17" i="6" s="1"/>
  <c r="L14" i="2"/>
  <c r="O18" i="6" s="1"/>
  <c r="L15" i="2"/>
  <c r="O19" i="6" s="1"/>
  <c r="I7" i="2"/>
  <c r="N11" i="6" s="1"/>
  <c r="I8" i="2"/>
  <c r="N12" i="6" s="1"/>
  <c r="I9" i="2"/>
  <c r="N13" i="6" s="1"/>
  <c r="I10" i="2"/>
  <c r="N14" i="6" s="1"/>
  <c r="I11" i="2"/>
  <c r="N15" i="6" s="1"/>
  <c r="I12" i="2"/>
  <c r="N16" i="6" s="1"/>
  <c r="I13" i="2"/>
  <c r="N17" i="6" s="1"/>
  <c r="I14" i="2"/>
  <c r="N18" i="6" s="1"/>
  <c r="I15" i="2"/>
  <c r="N19" i="6" s="1"/>
  <c r="F7" i="2"/>
  <c r="M11" i="6" s="1"/>
  <c r="F8" i="2"/>
  <c r="M12" i="6" s="1"/>
  <c r="F9" i="2"/>
  <c r="M13" i="6" s="1"/>
  <c r="F10" i="2"/>
  <c r="M14" i="6" s="1"/>
  <c r="F11" i="2"/>
  <c r="M15" i="6" s="1"/>
  <c r="F12" i="2"/>
  <c r="M16" i="6" s="1"/>
  <c r="F13" i="2"/>
  <c r="M17" i="6" s="1"/>
  <c r="F14" i="2"/>
  <c r="M18" i="6" s="1"/>
  <c r="F15" i="2"/>
  <c r="M19" i="6" s="1"/>
  <c r="O6" i="2"/>
  <c r="P10" i="6" s="1"/>
  <c r="L6" i="2"/>
  <c r="O10" i="6" s="1"/>
  <c r="I6" i="2"/>
  <c r="N10" i="6" s="1"/>
  <c r="F6" i="2"/>
  <c r="M10" i="6" s="1"/>
  <c r="C7" i="2"/>
  <c r="L11" i="6" s="1"/>
  <c r="C8" i="2"/>
  <c r="L12" i="6" s="1"/>
  <c r="C9" i="2"/>
  <c r="L13" i="6" s="1"/>
  <c r="C10" i="2"/>
  <c r="L14" i="6" s="1"/>
  <c r="C11" i="2"/>
  <c r="L15" i="6" s="1"/>
  <c r="C12" i="2"/>
  <c r="L16" i="6" s="1"/>
  <c r="C13" i="2"/>
  <c r="L17" i="6" s="1"/>
  <c r="C14" i="2"/>
  <c r="L18" i="6" s="1"/>
  <c r="C15" i="2"/>
  <c r="L19" i="6" s="1"/>
  <c r="C6" i="2"/>
  <c r="L10" i="6" s="1"/>
  <c r="F33" i="3"/>
  <c r="F34" i="3"/>
  <c r="F35" i="3"/>
  <c r="F36" i="3"/>
  <c r="F37" i="3"/>
  <c r="F38" i="3"/>
  <c r="F18" i="3"/>
  <c r="F19" i="3"/>
  <c r="F20" i="3"/>
  <c r="F21" i="3"/>
  <c r="F22" i="3"/>
  <c r="E18" i="3"/>
  <c r="E19" i="3"/>
  <c r="E20" i="3"/>
  <c r="E21" i="3"/>
  <c r="E22" i="3"/>
  <c r="D18" i="3"/>
  <c r="D19" i="3"/>
  <c r="D20" i="3"/>
  <c r="D21" i="3"/>
  <c r="D22" i="3"/>
  <c r="C18" i="3"/>
  <c r="C19" i="3"/>
  <c r="C20" i="3"/>
  <c r="C21" i="3"/>
  <c r="F17" i="3"/>
  <c r="E17" i="3"/>
  <c r="D17" i="3"/>
  <c r="C17" i="3"/>
  <c r="BE8" i="4"/>
  <c r="BD8" i="4"/>
  <c r="BC8" i="4"/>
  <c r="BB8" i="4"/>
  <c r="BA8" i="4"/>
  <c r="H8" i="4"/>
  <c r="G8" i="4"/>
  <c r="F8" i="4"/>
  <c r="E8" i="4"/>
  <c r="AC34" i="6" l="1"/>
  <c r="AE34" i="6"/>
  <c r="F11" i="4"/>
  <c r="F12" i="4" s="1"/>
  <c r="F33" i="4" s="1"/>
  <c r="F87" i="4" s="1"/>
  <c r="F141" i="4" s="1"/>
  <c r="F5" i="4"/>
  <c r="E11" i="4"/>
  <c r="E12" i="4" s="1"/>
  <c r="E33" i="4" s="1"/>
  <c r="E87" i="4" s="1"/>
  <c r="E141" i="4" s="1"/>
  <c r="E5" i="4"/>
  <c r="BE11" i="4"/>
  <c r="BE12" i="4" s="1"/>
  <c r="BE33" i="4" s="1"/>
  <c r="BE87" i="4" s="1"/>
  <c r="BE141" i="4" s="1"/>
  <c r="BE5" i="4"/>
  <c r="G11" i="4"/>
  <c r="G12" i="4" s="1"/>
  <c r="G33" i="4" s="1"/>
  <c r="G87" i="4" s="1"/>
  <c r="G141" i="4" s="1"/>
  <c r="G5" i="4"/>
  <c r="BA11" i="4"/>
  <c r="BA5" i="4"/>
  <c r="BB11" i="4"/>
  <c r="BB12" i="4" s="1"/>
  <c r="BB33" i="4" s="1"/>
  <c r="BB87" i="4" s="1"/>
  <c r="BB141" i="4" s="1"/>
  <c r="BB5" i="4"/>
  <c r="BC11" i="4"/>
  <c r="BC5" i="4"/>
  <c r="H11" i="4"/>
  <c r="H12" i="4" s="1"/>
  <c r="H33" i="4" s="1"/>
  <c r="H87" i="4" s="1"/>
  <c r="H141" i="4" s="1"/>
  <c r="H5" i="4"/>
  <c r="BD11" i="4"/>
  <c r="BD12" i="4" s="1"/>
  <c r="BD33" i="4" s="1"/>
  <c r="BD87" i="4" s="1"/>
  <c r="BD141" i="4" s="1"/>
  <c r="BD5" i="4"/>
  <c r="G38" i="3"/>
  <c r="E49" i="6" s="1"/>
  <c r="H49" i="6" s="1"/>
  <c r="D49" i="6"/>
  <c r="G49" i="6" s="1"/>
  <c r="D45" i="6"/>
  <c r="G45" i="6" s="1"/>
  <c r="G34" i="3"/>
  <c r="E45" i="6" s="1"/>
  <c r="H45" i="6" s="1"/>
  <c r="D48" i="6"/>
  <c r="G48" i="6" s="1"/>
  <c r="G37" i="3"/>
  <c r="E48" i="6" s="1"/>
  <c r="H48" i="6" s="1"/>
  <c r="D44" i="6"/>
  <c r="G44" i="6" s="1"/>
  <c r="G33" i="3"/>
  <c r="E44" i="6" s="1"/>
  <c r="H44" i="6" s="1"/>
  <c r="G36" i="3"/>
  <c r="E47" i="6" s="1"/>
  <c r="H47" i="6" s="1"/>
  <c r="D47" i="6"/>
  <c r="G47" i="6" s="1"/>
  <c r="D46" i="6"/>
  <c r="G46" i="6" s="1"/>
  <c r="G35" i="3"/>
  <c r="E46" i="6" s="1"/>
  <c r="H46" i="6" s="1"/>
  <c r="L21" i="6"/>
  <c r="R18" i="6" s="1"/>
  <c r="L16" i="2"/>
  <c r="O20" i="6" s="1"/>
  <c r="O15" i="6"/>
  <c r="O21" i="6" s="1"/>
  <c r="U18" i="6" s="1"/>
  <c r="O16" i="2"/>
  <c r="P20" i="6" s="1"/>
  <c r="P12" i="6"/>
  <c r="C17" i="2"/>
  <c r="B13" i="5"/>
  <c r="B23" i="5" s="1"/>
  <c r="L17" i="2"/>
  <c r="F16" i="2"/>
  <c r="M20" i="6" s="1"/>
  <c r="M21" i="6" s="1"/>
  <c r="S18" i="6" s="1"/>
  <c r="O17" i="2"/>
  <c r="F17" i="2"/>
  <c r="I16" i="2"/>
  <c r="N20" i="6" s="1"/>
  <c r="N21" i="6" s="1"/>
  <c r="T18" i="6" s="1"/>
  <c r="G17" i="3"/>
  <c r="G20" i="3"/>
  <c r="G21" i="3"/>
  <c r="G22" i="3"/>
  <c r="G18" i="3"/>
  <c r="G19" i="3"/>
  <c r="BC12" i="4"/>
  <c r="BC33" i="4" s="1"/>
  <c r="BC87" i="4" s="1"/>
  <c r="BC141" i="4" s="1"/>
  <c r="BA91" i="4" l="1"/>
  <c r="BA145" i="4" s="1"/>
  <c r="BH37" i="4"/>
  <c r="BH64" i="4" s="1"/>
  <c r="BE91" i="4"/>
  <c r="BE145" i="4" s="1"/>
  <c r="BE64" i="4"/>
  <c r="BE118" i="4" s="1"/>
  <c r="BE172" i="4" s="1"/>
  <c r="BL37" i="4"/>
  <c r="BC91" i="4"/>
  <c r="BC145" i="4" s="1"/>
  <c r="BC64" i="4"/>
  <c r="BC118" i="4" s="1"/>
  <c r="BC172" i="4" s="1"/>
  <c r="BJ37" i="4"/>
  <c r="BB91" i="4"/>
  <c r="BB145" i="4" s="1"/>
  <c r="BB64" i="4"/>
  <c r="BB118" i="4" s="1"/>
  <c r="BB172" i="4" s="1"/>
  <c r="BI37" i="4"/>
  <c r="BI91" i="4" s="1"/>
  <c r="BI145" i="4" s="1"/>
  <c r="BD91" i="4"/>
  <c r="BD145" i="4" s="1"/>
  <c r="BK37" i="4"/>
  <c r="BD64" i="4"/>
  <c r="BD118" i="4" s="1"/>
  <c r="BD172" i="4" s="1"/>
  <c r="P21" i="6"/>
  <c r="V18" i="6" s="1"/>
  <c r="BJ91" i="4"/>
  <c r="BJ145" i="4" s="1"/>
  <c r="BL91" i="4"/>
  <c r="BL145" i="4" s="1"/>
  <c r="BH91" i="4"/>
  <c r="BH145" i="4" s="1"/>
  <c r="BA64" i="4"/>
  <c r="BA118" i="4" s="1"/>
  <c r="BA172" i="4" s="1"/>
  <c r="D30" i="12"/>
  <c r="D30" i="11"/>
  <c r="BA30" i="11"/>
  <c r="H50" i="6"/>
  <c r="I44" i="6" s="1"/>
  <c r="J44" i="6" s="1"/>
  <c r="E36" i="6"/>
  <c r="H36" i="6" s="1"/>
  <c r="H21" i="3"/>
  <c r="E34" i="6"/>
  <c r="H34" i="6" s="1"/>
  <c r="H19" i="3"/>
  <c r="F34" i="6" s="1"/>
  <c r="I34" i="6" s="1"/>
  <c r="E35" i="6"/>
  <c r="H35" i="6" s="1"/>
  <c r="H20" i="3"/>
  <c r="F35" i="6" s="1"/>
  <c r="I35" i="6" s="1"/>
  <c r="H18" i="3"/>
  <c r="F33" i="6" s="1"/>
  <c r="I33" i="6" s="1"/>
  <c r="E33" i="6"/>
  <c r="H33" i="6" s="1"/>
  <c r="E32" i="6"/>
  <c r="H32" i="6" s="1"/>
  <c r="H38" i="6" s="1"/>
  <c r="H17" i="3"/>
  <c r="F32" i="6" s="1"/>
  <c r="I32" i="6" s="1"/>
  <c r="H22" i="3"/>
  <c r="F37" i="6" s="1"/>
  <c r="I37" i="6" s="1"/>
  <c r="E37" i="6"/>
  <c r="H37" i="6" s="1"/>
  <c r="G23" i="3"/>
  <c r="AC60" i="4"/>
  <c r="AC114" i="4" s="1"/>
  <c r="AC168" i="4" s="1"/>
  <c r="Y60" i="4"/>
  <c r="Y114" i="4" s="1"/>
  <c r="Y168" i="4" s="1"/>
  <c r="S60" i="4"/>
  <c r="S114" i="4" s="1"/>
  <c r="S168" i="4" s="1"/>
  <c r="M60" i="4"/>
  <c r="M114" i="4" s="1"/>
  <c r="M168" i="4" s="1"/>
  <c r="G60" i="4"/>
  <c r="G114" i="4" s="1"/>
  <c r="G168" i="4" s="1"/>
  <c r="AJ33" i="4"/>
  <c r="AJ87" i="4" s="1"/>
  <c r="AJ141" i="4" s="1"/>
  <c r="AF33" i="4"/>
  <c r="AF87" i="4" s="1"/>
  <c r="AF141" i="4" s="1"/>
  <c r="Z33" i="4"/>
  <c r="Z87" i="4" s="1"/>
  <c r="Z141" i="4" s="1"/>
  <c r="T33" i="4"/>
  <c r="T87" i="4" s="1"/>
  <c r="T141" i="4" s="1"/>
  <c r="M33" i="4"/>
  <c r="M87" i="4" s="1"/>
  <c r="M141" i="4" s="1"/>
  <c r="D33" i="4"/>
  <c r="D87" i="4" s="1"/>
  <c r="D141" i="4" s="1"/>
  <c r="AB60" i="4"/>
  <c r="AB114" i="4" s="1"/>
  <c r="AB168" i="4" s="1"/>
  <c r="V60" i="4"/>
  <c r="V114" i="4" s="1"/>
  <c r="V168" i="4" s="1"/>
  <c r="R60" i="4"/>
  <c r="R114" i="4" s="1"/>
  <c r="R168" i="4" s="1"/>
  <c r="L60" i="4"/>
  <c r="L114" i="4" s="1"/>
  <c r="L168" i="4" s="1"/>
  <c r="F60" i="4"/>
  <c r="F114" i="4" s="1"/>
  <c r="F168" i="4" s="1"/>
  <c r="AI33" i="4"/>
  <c r="AI87" i="4" s="1"/>
  <c r="AI141" i="4" s="1"/>
  <c r="AC33" i="4"/>
  <c r="AC87" i="4" s="1"/>
  <c r="AC141" i="4" s="1"/>
  <c r="Y33" i="4"/>
  <c r="Y87" i="4" s="1"/>
  <c r="Y141" i="4" s="1"/>
  <c r="S33" i="4"/>
  <c r="S87" i="4" s="1"/>
  <c r="S141" i="4" s="1"/>
  <c r="N33" i="4"/>
  <c r="N87" i="4" s="1"/>
  <c r="N141" i="4" s="1"/>
  <c r="AA60" i="4"/>
  <c r="AA114" i="4" s="1"/>
  <c r="AA168" i="4" s="1"/>
  <c r="U60" i="4"/>
  <c r="U114" i="4" s="1"/>
  <c r="U168" i="4" s="1"/>
  <c r="O60" i="4"/>
  <c r="O114" i="4" s="1"/>
  <c r="O168" i="4" s="1"/>
  <c r="K60" i="4"/>
  <c r="K114" i="4" s="1"/>
  <c r="K168" i="4" s="1"/>
  <c r="E60" i="4"/>
  <c r="E114" i="4" s="1"/>
  <c r="E168" i="4" s="1"/>
  <c r="AH33" i="4"/>
  <c r="AH87" i="4" s="1"/>
  <c r="AH141" i="4" s="1"/>
  <c r="AB33" i="4"/>
  <c r="AB87" i="4" s="1"/>
  <c r="AB141" i="4" s="1"/>
  <c r="V33" i="4"/>
  <c r="V87" i="4" s="1"/>
  <c r="V141" i="4" s="1"/>
  <c r="R33" i="4"/>
  <c r="R87" i="4" s="1"/>
  <c r="R141" i="4" s="1"/>
  <c r="O33" i="4"/>
  <c r="O87" i="4" s="1"/>
  <c r="O141" i="4" s="1"/>
  <c r="Z60" i="4"/>
  <c r="Z114" i="4" s="1"/>
  <c r="Z168" i="4" s="1"/>
  <c r="T60" i="4"/>
  <c r="T114" i="4" s="1"/>
  <c r="T168" i="4" s="1"/>
  <c r="N60" i="4"/>
  <c r="N114" i="4" s="1"/>
  <c r="N168" i="4" s="1"/>
  <c r="H60" i="4"/>
  <c r="H114" i="4" s="1"/>
  <c r="H168" i="4" s="1"/>
  <c r="D60" i="4"/>
  <c r="D114" i="4" s="1"/>
  <c r="D168" i="4" s="1"/>
  <c r="AG33" i="4"/>
  <c r="AG87" i="4" s="1"/>
  <c r="AG141" i="4" s="1"/>
  <c r="AA33" i="4"/>
  <c r="AA87" i="4" s="1"/>
  <c r="AA141" i="4" s="1"/>
  <c r="U33" i="4"/>
  <c r="U87" i="4" s="1"/>
  <c r="U141" i="4" s="1"/>
  <c r="L33" i="4"/>
  <c r="L87" i="4" s="1"/>
  <c r="L141" i="4" s="1"/>
  <c r="K33" i="4"/>
  <c r="K87" i="4" s="1"/>
  <c r="K141" i="4" s="1"/>
  <c r="C13" i="5"/>
  <c r="C23" i="5" s="1"/>
  <c r="E13" i="5"/>
  <c r="E23" i="5" s="1"/>
  <c r="F13" i="5"/>
  <c r="F23" i="5" s="1"/>
  <c r="I17" i="2"/>
  <c r="BA28" i="4"/>
  <c r="D28" i="4"/>
  <c r="H91" i="4" l="1"/>
  <c r="H145" i="4" s="1"/>
  <c r="O37" i="4"/>
  <c r="H64" i="4"/>
  <c r="H118" i="4" s="1"/>
  <c r="H172" i="4" s="1"/>
  <c r="E64" i="4"/>
  <c r="E118" i="4" s="1"/>
  <c r="E172" i="4" s="1"/>
  <c r="L37" i="4"/>
  <c r="L91" i="4" s="1"/>
  <c r="L145" i="4" s="1"/>
  <c r="F64" i="4"/>
  <c r="F118" i="4" s="1"/>
  <c r="F172" i="4" s="1"/>
  <c r="M37" i="4"/>
  <c r="N37" i="4"/>
  <c r="N91" i="4" s="1"/>
  <c r="N145" i="4" s="1"/>
  <c r="G64" i="4"/>
  <c r="G118" i="4" s="1"/>
  <c r="G172" i="4" s="1"/>
  <c r="E91" i="4"/>
  <c r="E145" i="4" s="1"/>
  <c r="G91" i="4"/>
  <c r="G145" i="4" s="1"/>
  <c r="BK64" i="4"/>
  <c r="BR64" i="4" s="1"/>
  <c r="BY64" i="4" s="1"/>
  <c r="BR37" i="4"/>
  <c r="BY37" i="4" s="1"/>
  <c r="CF37" i="4" s="1"/>
  <c r="BJ64" i="4"/>
  <c r="BQ64" i="4" s="1"/>
  <c r="BX64" i="4" s="1"/>
  <c r="BQ37" i="4"/>
  <c r="BX37" i="4" s="1"/>
  <c r="CE37" i="4" s="1"/>
  <c r="F91" i="4"/>
  <c r="F145" i="4" s="1"/>
  <c r="BK91" i="4"/>
  <c r="BK145" i="4" s="1"/>
  <c r="BI64" i="4"/>
  <c r="BP64" i="4" s="1"/>
  <c r="BW64" i="4" s="1"/>
  <c r="BP37" i="4"/>
  <c r="BW37" i="4" s="1"/>
  <c r="CD37" i="4" s="1"/>
  <c r="BS37" i="4"/>
  <c r="BZ37" i="4" s="1"/>
  <c r="CG37" i="4" s="1"/>
  <c r="BL64" i="4"/>
  <c r="BS64" i="4" s="1"/>
  <c r="BZ64" i="4" s="1"/>
  <c r="BH30" i="11"/>
  <c r="BH84" i="11" s="1"/>
  <c r="BH138" i="11" s="1"/>
  <c r="BA84" i="11"/>
  <c r="BA138" i="11" s="1"/>
  <c r="K30" i="12"/>
  <c r="K84" i="12" s="1"/>
  <c r="K138" i="12" s="1"/>
  <c r="D84" i="12"/>
  <c r="D138" i="12" s="1"/>
  <c r="K30" i="11"/>
  <c r="K84" i="11" s="1"/>
  <c r="K138" i="11" s="1"/>
  <c r="D84" i="11"/>
  <c r="D138" i="11" s="1"/>
  <c r="BH28" i="4"/>
  <c r="BH82" i="4" s="1"/>
  <c r="BH136" i="4" s="1"/>
  <c r="BA82" i="4"/>
  <c r="BA136" i="4" s="1"/>
  <c r="D82" i="4"/>
  <c r="D136" i="4" s="1"/>
  <c r="M91" i="4"/>
  <c r="M145" i="4" s="1"/>
  <c r="BO37" i="4"/>
  <c r="E30" i="12"/>
  <c r="BB30" i="11"/>
  <c r="E30" i="11"/>
  <c r="K14" i="5"/>
  <c r="G14" i="5"/>
  <c r="J14" i="5"/>
  <c r="F36" i="6"/>
  <c r="I36" i="6" s="1"/>
  <c r="I38" i="6" s="1"/>
  <c r="I14" i="5"/>
  <c r="H14" i="5"/>
  <c r="H30" i="12"/>
  <c r="H30" i="11"/>
  <c r="BE30" i="11"/>
  <c r="G30" i="12"/>
  <c r="BD30" i="11"/>
  <c r="G30" i="11"/>
  <c r="E38" i="6"/>
  <c r="H23" i="3"/>
  <c r="K28" i="4"/>
  <c r="BD57" i="4"/>
  <c r="BD111" i="4" s="1"/>
  <c r="BD165" i="4" s="1"/>
  <c r="BK30" i="4"/>
  <c r="BK84" i="4" s="1"/>
  <c r="BK138" i="4" s="1"/>
  <c r="BR57" i="4"/>
  <c r="BR111" i="4" s="1"/>
  <c r="BR165" i="4" s="1"/>
  <c r="BK57" i="4"/>
  <c r="BK111" i="4" s="1"/>
  <c r="BK165" i="4" s="1"/>
  <c r="BR30" i="4"/>
  <c r="BR84" i="4" s="1"/>
  <c r="BR138" i="4" s="1"/>
  <c r="BY57" i="4"/>
  <c r="BY111" i="4" s="1"/>
  <c r="BY165" i="4" s="1"/>
  <c r="CF30" i="4"/>
  <c r="CF84" i="4" s="1"/>
  <c r="CF138" i="4" s="1"/>
  <c r="BD30" i="4"/>
  <c r="BD84" i="4" s="1"/>
  <c r="BD138" i="4" s="1"/>
  <c r="BY30" i="4"/>
  <c r="BY84" i="4" s="1"/>
  <c r="BY138" i="4" s="1"/>
  <c r="E57" i="4"/>
  <c r="E111" i="4" s="1"/>
  <c r="E165" i="4" s="1"/>
  <c r="L30" i="4"/>
  <c r="S57" i="4"/>
  <c r="S30" i="4"/>
  <c r="S84" i="4" s="1"/>
  <c r="S138" i="4" s="1"/>
  <c r="Z57" i="4"/>
  <c r="AG30" i="4"/>
  <c r="E30" i="4"/>
  <c r="E84" i="4" s="1"/>
  <c r="E138" i="4" s="1"/>
  <c r="Z30" i="4"/>
  <c r="L57" i="4"/>
  <c r="BZ57" i="4"/>
  <c r="BZ111" i="4" s="1"/>
  <c r="BZ165" i="4" s="1"/>
  <c r="CG30" i="4"/>
  <c r="CG84" i="4" s="1"/>
  <c r="CG138" i="4" s="1"/>
  <c r="BE30" i="4"/>
  <c r="BE84" i="4" s="1"/>
  <c r="BE138" i="4" s="1"/>
  <c r="BE57" i="4"/>
  <c r="BE111" i="4" s="1"/>
  <c r="BE165" i="4" s="1"/>
  <c r="BS57" i="4"/>
  <c r="BS111" i="4" s="1"/>
  <c r="BS165" i="4" s="1"/>
  <c r="BZ30" i="4"/>
  <c r="BZ84" i="4" s="1"/>
  <c r="BZ138" i="4" s="1"/>
  <c r="BL57" i="4"/>
  <c r="BL111" i="4" s="1"/>
  <c r="BL165" i="4" s="1"/>
  <c r="BS30" i="4"/>
  <c r="BS84" i="4" s="1"/>
  <c r="BS138" i="4" s="1"/>
  <c r="BL30" i="4"/>
  <c r="BL84" i="4" s="1"/>
  <c r="BL138" i="4" s="1"/>
  <c r="O57" i="4"/>
  <c r="V30" i="4"/>
  <c r="AC57" i="4"/>
  <c r="AC30" i="4"/>
  <c r="AC84" i="4" s="1"/>
  <c r="AC138" i="4" s="1"/>
  <c r="H57" i="4"/>
  <c r="O30" i="4"/>
  <c r="AJ30" i="4"/>
  <c r="AJ84" i="4" s="1"/>
  <c r="AJ138" i="4" s="1"/>
  <c r="H30" i="4"/>
  <c r="H84" i="4" s="1"/>
  <c r="H138" i="4" s="1"/>
  <c r="V57" i="4"/>
  <c r="K57" i="4"/>
  <c r="R30" i="4"/>
  <c r="R84" i="4" s="1"/>
  <c r="R138" i="4" s="1"/>
  <c r="AF30" i="4"/>
  <c r="D30" i="4"/>
  <c r="R57" i="4"/>
  <c r="D57" i="4"/>
  <c r="D111" i="4" s="1"/>
  <c r="D165" i="4" s="1"/>
  <c r="K30" i="4"/>
  <c r="Y57" i="4"/>
  <c r="Y111" i="4" s="1"/>
  <c r="Y165" i="4" s="1"/>
  <c r="Y30" i="4"/>
  <c r="BP57" i="4"/>
  <c r="BP111" i="4" s="1"/>
  <c r="BP165" i="4" s="1"/>
  <c r="BW30" i="4"/>
  <c r="BW84" i="4" s="1"/>
  <c r="BW138" i="4" s="1"/>
  <c r="BW57" i="4"/>
  <c r="BW111" i="4" s="1"/>
  <c r="BW165" i="4" s="1"/>
  <c r="CD30" i="4"/>
  <c r="CD84" i="4" s="1"/>
  <c r="CD138" i="4" s="1"/>
  <c r="BI57" i="4"/>
  <c r="BI111" i="4" s="1"/>
  <c r="BI165" i="4" s="1"/>
  <c r="BP30" i="4"/>
  <c r="BP84" i="4" s="1"/>
  <c r="BP138" i="4" s="1"/>
  <c r="BB57" i="4"/>
  <c r="BB111" i="4" s="1"/>
  <c r="BB165" i="4" s="1"/>
  <c r="BI30" i="4"/>
  <c r="BI84" i="4" s="1"/>
  <c r="BI138" i="4" s="1"/>
  <c r="BB30" i="4"/>
  <c r="BB84" i="4" s="1"/>
  <c r="BB138" i="4" s="1"/>
  <c r="U57" i="4"/>
  <c r="U111" i="4" s="1"/>
  <c r="U165" i="4" s="1"/>
  <c r="AB30" i="4"/>
  <c r="AB84" i="4" s="1"/>
  <c r="AB138" i="4" s="1"/>
  <c r="G57" i="4"/>
  <c r="AB57" i="4"/>
  <c r="AB111" i="4" s="1"/>
  <c r="AB165" i="4" s="1"/>
  <c r="N57" i="4"/>
  <c r="N111" i="4" s="1"/>
  <c r="N165" i="4" s="1"/>
  <c r="U30" i="4"/>
  <c r="N30" i="4"/>
  <c r="AI30" i="4"/>
  <c r="G30" i="4"/>
  <c r="G84" i="4" s="1"/>
  <c r="G138" i="4" s="1"/>
  <c r="BJ57" i="4"/>
  <c r="BJ111" i="4" s="1"/>
  <c r="BJ165" i="4" s="1"/>
  <c r="BQ30" i="4"/>
  <c r="BQ84" i="4" s="1"/>
  <c r="BQ138" i="4" s="1"/>
  <c r="BC57" i="4"/>
  <c r="BC111" i="4" s="1"/>
  <c r="BC165" i="4" s="1"/>
  <c r="BJ30" i="4"/>
  <c r="BJ84" i="4" s="1"/>
  <c r="BJ138" i="4" s="1"/>
  <c r="BX57" i="4"/>
  <c r="BX111" i="4" s="1"/>
  <c r="BX165" i="4" s="1"/>
  <c r="CE30" i="4"/>
  <c r="CE84" i="4" s="1"/>
  <c r="CE138" i="4" s="1"/>
  <c r="BC30" i="4"/>
  <c r="BC84" i="4" s="1"/>
  <c r="BC138" i="4" s="1"/>
  <c r="BQ57" i="4"/>
  <c r="BQ111" i="4" s="1"/>
  <c r="BQ165" i="4" s="1"/>
  <c r="BX30" i="4"/>
  <c r="BX84" i="4" s="1"/>
  <c r="BX138" i="4" s="1"/>
  <c r="AA57" i="4"/>
  <c r="AA111" i="4" s="1"/>
  <c r="AA165" i="4" s="1"/>
  <c r="AH30" i="4"/>
  <c r="AH84" i="4" s="1"/>
  <c r="AH138" i="4" s="1"/>
  <c r="F30" i="4"/>
  <c r="F84" i="4" s="1"/>
  <c r="F138" i="4" s="1"/>
  <c r="T30" i="4"/>
  <c r="F57" i="4"/>
  <c r="T57" i="4"/>
  <c r="AA30" i="4"/>
  <c r="M57" i="4"/>
  <c r="M111" i="4" s="1"/>
  <c r="M165" i="4" s="1"/>
  <c r="M30" i="4"/>
  <c r="BH55" i="4"/>
  <c r="BH109" i="4" s="1"/>
  <c r="BH163" i="4" s="1"/>
  <c r="H28" i="4"/>
  <c r="BE28" i="4"/>
  <c r="E28" i="4"/>
  <c r="BB28" i="4"/>
  <c r="D13" i="5"/>
  <c r="D23" i="5" s="1"/>
  <c r="BD28" i="4"/>
  <c r="G28" i="4"/>
  <c r="E3" i="2"/>
  <c r="H3" i="2" s="1"/>
  <c r="K3" i="2" s="1"/>
  <c r="N3" i="2" s="1"/>
  <c r="U37" i="4" l="1"/>
  <c r="AB37" i="4" s="1"/>
  <c r="AI37" i="4" s="1"/>
  <c r="N64" i="4"/>
  <c r="L64" i="4"/>
  <c r="S37" i="4"/>
  <c r="Z37" i="4" s="1"/>
  <c r="AG37" i="4" s="1"/>
  <c r="O64" i="4"/>
  <c r="V37" i="4"/>
  <c r="AC37" i="4" s="1"/>
  <c r="AJ37" i="4" s="1"/>
  <c r="M64" i="4"/>
  <c r="T37" i="4"/>
  <c r="AA37" i="4" s="1"/>
  <c r="AH37" i="4" s="1"/>
  <c r="BV55" i="4"/>
  <c r="BV109" i="4" s="1"/>
  <c r="BV163" i="4" s="1"/>
  <c r="O91" i="4"/>
  <c r="O145" i="4" s="1"/>
  <c r="BO28" i="4"/>
  <c r="BO82" i="4" s="1"/>
  <c r="BO136" i="4" s="1"/>
  <c r="BV57" i="11"/>
  <c r="BV111" i="11" s="1"/>
  <c r="BV165" i="11" s="1"/>
  <c r="BV28" i="4"/>
  <c r="BV82" i="4" s="1"/>
  <c r="BV136" i="4" s="1"/>
  <c r="R57" i="11"/>
  <c r="R111" i="11" s="1"/>
  <c r="R165" i="11" s="1"/>
  <c r="CC30" i="11"/>
  <c r="CC84" i="11" s="1"/>
  <c r="CC138" i="11" s="1"/>
  <c r="AF30" i="11"/>
  <c r="AF84" i="11" s="1"/>
  <c r="AF138" i="11" s="1"/>
  <c r="BA55" i="4"/>
  <c r="BA109" i="4" s="1"/>
  <c r="BA163" i="4" s="1"/>
  <c r="D57" i="11"/>
  <c r="D111" i="11" s="1"/>
  <c r="D165" i="11" s="1"/>
  <c r="K57" i="11"/>
  <c r="K111" i="11" s="1"/>
  <c r="K165" i="11" s="1"/>
  <c r="BH57" i="11"/>
  <c r="BH111" i="11" s="1"/>
  <c r="BH165" i="11" s="1"/>
  <c r="BA57" i="11"/>
  <c r="BA111" i="11" s="1"/>
  <c r="BA165" i="11" s="1"/>
  <c r="BO30" i="11"/>
  <c r="BO84" i="11" s="1"/>
  <c r="BO138" i="11" s="1"/>
  <c r="Y30" i="11"/>
  <c r="Y84" i="11" s="1"/>
  <c r="Y138" i="11" s="1"/>
  <c r="CC28" i="4"/>
  <c r="CC82" i="4" s="1"/>
  <c r="CC136" i="4" s="1"/>
  <c r="BO55" i="4"/>
  <c r="BO109" i="4" s="1"/>
  <c r="BO163" i="4" s="1"/>
  <c r="Y57" i="11"/>
  <c r="Y111" i="11" s="1"/>
  <c r="Y165" i="11" s="1"/>
  <c r="R30" i="11"/>
  <c r="R84" i="11" s="1"/>
  <c r="R138" i="11" s="1"/>
  <c r="BV30" i="11"/>
  <c r="BV84" i="11" s="1"/>
  <c r="BV138" i="11" s="1"/>
  <c r="BO57" i="11"/>
  <c r="BO111" i="11" s="1"/>
  <c r="BO165" i="11" s="1"/>
  <c r="R57" i="12"/>
  <c r="R111" i="12" s="1"/>
  <c r="R165" i="12" s="1"/>
  <c r="K57" i="12"/>
  <c r="K111" i="12" s="1"/>
  <c r="K165" i="12" s="1"/>
  <c r="D57" i="12"/>
  <c r="D111" i="12" s="1"/>
  <c r="D165" i="12" s="1"/>
  <c r="R30" i="12"/>
  <c r="R84" i="12" s="1"/>
  <c r="R138" i="12" s="1"/>
  <c r="Y30" i="12"/>
  <c r="Y84" i="12" s="1"/>
  <c r="Y138" i="12" s="1"/>
  <c r="AF30" i="12"/>
  <c r="AF84" i="12" s="1"/>
  <c r="AF138" i="12" s="1"/>
  <c r="Y57" i="12"/>
  <c r="Y111" i="12" s="1"/>
  <c r="Y165" i="12" s="1"/>
  <c r="BI30" i="11"/>
  <c r="BI84" i="11" s="1"/>
  <c r="BI138" i="11" s="1"/>
  <c r="BB84" i="11"/>
  <c r="BB138" i="11" s="1"/>
  <c r="BK30" i="11"/>
  <c r="BK84" i="11" s="1"/>
  <c r="BK138" i="11" s="1"/>
  <c r="BD84" i="11"/>
  <c r="BD138" i="11" s="1"/>
  <c r="BL30" i="11"/>
  <c r="BL84" i="11" s="1"/>
  <c r="BL138" i="11" s="1"/>
  <c r="BE84" i="11"/>
  <c r="BE138" i="11" s="1"/>
  <c r="N30" i="12"/>
  <c r="N84" i="12" s="1"/>
  <c r="N138" i="12" s="1"/>
  <c r="G84" i="12"/>
  <c r="G138" i="12" s="1"/>
  <c r="O30" i="12"/>
  <c r="O84" i="12" s="1"/>
  <c r="O138" i="12" s="1"/>
  <c r="H84" i="12"/>
  <c r="H138" i="12" s="1"/>
  <c r="L30" i="12"/>
  <c r="L84" i="12" s="1"/>
  <c r="L138" i="12" s="1"/>
  <c r="E84" i="12"/>
  <c r="E138" i="12" s="1"/>
  <c r="N30" i="11"/>
  <c r="N84" i="11" s="1"/>
  <c r="N138" i="11" s="1"/>
  <c r="G84" i="11"/>
  <c r="G138" i="11" s="1"/>
  <c r="O30" i="11"/>
  <c r="O84" i="11" s="1"/>
  <c r="O138" i="11" s="1"/>
  <c r="H84" i="11"/>
  <c r="H138" i="11" s="1"/>
  <c r="L30" i="11"/>
  <c r="L84" i="11" s="1"/>
  <c r="L138" i="11" s="1"/>
  <c r="E84" i="11"/>
  <c r="E138" i="11" s="1"/>
  <c r="BI28" i="4"/>
  <c r="BI82" i="4" s="1"/>
  <c r="BI136" i="4" s="1"/>
  <c r="BB82" i="4"/>
  <c r="BB136" i="4" s="1"/>
  <c r="BV37" i="4"/>
  <c r="BO91" i="4"/>
  <c r="BO145" i="4" s="1"/>
  <c r="BS91" i="4"/>
  <c r="BS145" i="4" s="1"/>
  <c r="BQ91" i="4"/>
  <c r="BQ145" i="4" s="1"/>
  <c r="BR91" i="4"/>
  <c r="BR145" i="4" s="1"/>
  <c r="BI118" i="4"/>
  <c r="BI172" i="4" s="1"/>
  <c r="BL28" i="4"/>
  <c r="BL82" i="4" s="1"/>
  <c r="BL136" i="4" s="1"/>
  <c r="BE82" i="4"/>
  <c r="BE136" i="4" s="1"/>
  <c r="BK118" i="4"/>
  <c r="BK172" i="4" s="1"/>
  <c r="BP91" i="4"/>
  <c r="BP145" i="4" s="1"/>
  <c r="BK28" i="4"/>
  <c r="BK82" i="4" s="1"/>
  <c r="BK136" i="4" s="1"/>
  <c r="BD82" i="4"/>
  <c r="BD136" i="4" s="1"/>
  <c r="BO64" i="4"/>
  <c r="BH118" i="4"/>
  <c r="BH172" i="4" s="1"/>
  <c r="BL118" i="4"/>
  <c r="BL172" i="4" s="1"/>
  <c r="BJ118" i="4"/>
  <c r="BJ172" i="4" s="1"/>
  <c r="AG84" i="4"/>
  <c r="AG138" i="4" s="1"/>
  <c r="M39" i="4"/>
  <c r="M84" i="4"/>
  <c r="M138" i="4" s="1"/>
  <c r="F66" i="4"/>
  <c r="F111" i="4"/>
  <c r="F165" i="4" s="1"/>
  <c r="N39" i="4"/>
  <c r="N84" i="4"/>
  <c r="N138" i="4" s="1"/>
  <c r="G67" i="4"/>
  <c r="G121" i="4" s="1"/>
  <c r="G175" i="4" s="1"/>
  <c r="G111" i="4"/>
  <c r="G165" i="4" s="1"/>
  <c r="Y40" i="4"/>
  <c r="Y94" i="4" s="1"/>
  <c r="Y148" i="4" s="1"/>
  <c r="Y84" i="4"/>
  <c r="Y138" i="4" s="1"/>
  <c r="R66" i="4"/>
  <c r="R111" i="4"/>
  <c r="R165" i="4" s="1"/>
  <c r="K67" i="4"/>
  <c r="K121" i="4" s="1"/>
  <c r="K175" i="4" s="1"/>
  <c r="K111" i="4"/>
  <c r="K165" i="4" s="1"/>
  <c r="AC111" i="4"/>
  <c r="AC165" i="4" s="1"/>
  <c r="L66" i="4"/>
  <c r="L111" i="4"/>
  <c r="L165" i="4" s="1"/>
  <c r="Z111" i="4"/>
  <c r="Z165" i="4" s="1"/>
  <c r="V91" i="4"/>
  <c r="V145" i="4" s="1"/>
  <c r="T111" i="4"/>
  <c r="T165" i="4" s="1"/>
  <c r="T84" i="4"/>
  <c r="T138" i="4" s="1"/>
  <c r="U40" i="4"/>
  <c r="U94" i="4" s="1"/>
  <c r="U148" i="4" s="1"/>
  <c r="U84" i="4"/>
  <c r="U138" i="4" s="1"/>
  <c r="O40" i="4"/>
  <c r="O94" i="4" s="1"/>
  <c r="O148" i="4" s="1"/>
  <c r="O84" i="4"/>
  <c r="O138" i="4" s="1"/>
  <c r="V84" i="4"/>
  <c r="V138" i="4" s="1"/>
  <c r="Z84" i="4"/>
  <c r="Z138" i="4" s="1"/>
  <c r="AI84" i="4"/>
  <c r="AI138" i="4" s="1"/>
  <c r="L39" i="4"/>
  <c r="L84" i="4"/>
  <c r="L138" i="4" s="1"/>
  <c r="AA84" i="4"/>
  <c r="AA138" i="4" s="1"/>
  <c r="K39" i="4"/>
  <c r="K84" i="4"/>
  <c r="K138" i="4" s="1"/>
  <c r="AF40" i="4"/>
  <c r="AF94" i="4" s="1"/>
  <c r="AF148" i="4" s="1"/>
  <c r="AF84" i="4"/>
  <c r="AF138" i="4" s="1"/>
  <c r="V111" i="4"/>
  <c r="V165" i="4" s="1"/>
  <c r="H67" i="4"/>
  <c r="H121" i="4" s="1"/>
  <c r="H175" i="4" s="1"/>
  <c r="H111" i="4"/>
  <c r="H165" i="4" s="1"/>
  <c r="O67" i="4"/>
  <c r="O121" i="4" s="1"/>
  <c r="O175" i="4" s="1"/>
  <c r="O111" i="4"/>
  <c r="O165" i="4" s="1"/>
  <c r="S111" i="4"/>
  <c r="S165" i="4" s="1"/>
  <c r="D55" i="4"/>
  <c r="D109" i="4" s="1"/>
  <c r="D163" i="4" s="1"/>
  <c r="K82" i="4"/>
  <c r="K136" i="4" s="1"/>
  <c r="U91" i="4"/>
  <c r="U145" i="4" s="1"/>
  <c r="O28" i="4"/>
  <c r="H82" i="4"/>
  <c r="H136" i="4" s="1"/>
  <c r="D39" i="4"/>
  <c r="D84" i="4"/>
  <c r="D138" i="4" s="1"/>
  <c r="N28" i="4"/>
  <c r="G82" i="4"/>
  <c r="G136" i="4" s="1"/>
  <c r="L28" i="4"/>
  <c r="E82" i="4"/>
  <c r="E136" i="4" s="1"/>
  <c r="N40" i="4"/>
  <c r="N94" i="4" s="1"/>
  <c r="N148" i="4" s="1"/>
  <c r="K44" i="6"/>
  <c r="L33" i="6"/>
  <c r="F38" i="6"/>
  <c r="H13" i="5"/>
  <c r="H23" i="5" s="1"/>
  <c r="G13" i="5"/>
  <c r="G23" i="5" s="1"/>
  <c r="BA29" i="4" s="1"/>
  <c r="K13" i="5"/>
  <c r="K23" i="5" s="1"/>
  <c r="J13" i="5"/>
  <c r="J23" i="5" s="1"/>
  <c r="I13" i="5"/>
  <c r="I23" i="5" s="1"/>
  <c r="F29" i="4" s="1"/>
  <c r="BL57" i="11"/>
  <c r="BL111" i="11" s="1"/>
  <c r="BL165" i="11" s="1"/>
  <c r="BZ30" i="11"/>
  <c r="BZ84" i="11" s="1"/>
  <c r="BZ138" i="11" s="1"/>
  <c r="U57" i="11"/>
  <c r="U111" i="11" s="1"/>
  <c r="U165" i="11" s="1"/>
  <c r="BW57" i="11"/>
  <c r="BW111" i="11" s="1"/>
  <c r="BW165" i="11" s="1"/>
  <c r="F30" i="12"/>
  <c r="BC30" i="11"/>
  <c r="F30" i="11"/>
  <c r="CF30" i="11"/>
  <c r="CF84" i="11" s="1"/>
  <c r="CF138" i="11" s="1"/>
  <c r="Z30" i="12"/>
  <c r="Z84" i="12" s="1"/>
  <c r="Z138" i="12" s="1"/>
  <c r="U39" i="4"/>
  <c r="L67" i="4"/>
  <c r="L121" i="4" s="1"/>
  <c r="L175" i="4" s="1"/>
  <c r="O39" i="4"/>
  <c r="O66" i="4"/>
  <c r="K40" i="4"/>
  <c r="K94" i="4" s="1"/>
  <c r="K148" i="4" s="1"/>
  <c r="F67" i="4"/>
  <c r="F121" i="4" s="1"/>
  <c r="F175" i="4" s="1"/>
  <c r="M40" i="4"/>
  <c r="M94" i="4" s="1"/>
  <c r="M148" i="4" s="1"/>
  <c r="L40" i="4"/>
  <c r="L94" i="4" s="1"/>
  <c r="L148" i="4" s="1"/>
  <c r="AF39" i="4"/>
  <c r="H66" i="4"/>
  <c r="BB40" i="4"/>
  <c r="BB94" i="4" s="1"/>
  <c r="BB148" i="4" s="1"/>
  <c r="BB39" i="4"/>
  <c r="D66" i="4"/>
  <c r="D67" i="4"/>
  <c r="D121" i="4" s="1"/>
  <c r="D175" i="4" s="1"/>
  <c r="H39" i="4"/>
  <c r="H93" i="4" s="1"/>
  <c r="H40" i="4"/>
  <c r="H94" i="4" s="1"/>
  <c r="H148" i="4" s="1"/>
  <c r="E40" i="4"/>
  <c r="E94" i="4" s="1"/>
  <c r="E148" i="4" s="1"/>
  <c r="E39" i="4"/>
  <c r="E93" i="4" s="1"/>
  <c r="M66" i="4"/>
  <c r="M67" i="4"/>
  <c r="M121" i="4" s="1"/>
  <c r="M175" i="4" s="1"/>
  <c r="Y39" i="4"/>
  <c r="K66" i="4"/>
  <c r="Y67" i="4"/>
  <c r="Y121" i="4" s="1"/>
  <c r="Y175" i="4" s="1"/>
  <c r="Y66" i="4"/>
  <c r="D40" i="4"/>
  <c r="D94" i="4" s="1"/>
  <c r="D148" i="4" s="1"/>
  <c r="BD40" i="4"/>
  <c r="BD94" i="4" s="1"/>
  <c r="BD148" i="4" s="1"/>
  <c r="BD39" i="4"/>
  <c r="G66" i="4"/>
  <c r="BC39" i="4"/>
  <c r="BC40" i="4"/>
  <c r="BC94" i="4" s="1"/>
  <c r="BC148" i="4" s="1"/>
  <c r="R40" i="4"/>
  <c r="R94" i="4" s="1"/>
  <c r="R148" i="4" s="1"/>
  <c r="R39" i="4"/>
  <c r="BE39" i="4"/>
  <c r="BE40" i="4"/>
  <c r="BE94" i="4" s="1"/>
  <c r="BE148" i="4" s="1"/>
  <c r="R67" i="4"/>
  <c r="R121" i="4" s="1"/>
  <c r="R175" i="4" s="1"/>
  <c r="F39" i="4"/>
  <c r="F93" i="4" s="1"/>
  <c r="F40" i="4"/>
  <c r="F94" i="4" s="1"/>
  <c r="F148" i="4" s="1"/>
  <c r="G40" i="4"/>
  <c r="G94" i="4" s="1"/>
  <c r="G148" i="4" s="1"/>
  <c r="G39" i="4"/>
  <c r="G93" i="4" s="1"/>
  <c r="N66" i="4"/>
  <c r="N67" i="4"/>
  <c r="N121" i="4" s="1"/>
  <c r="N175" i="4" s="1"/>
  <c r="E66" i="4"/>
  <c r="E67" i="4"/>
  <c r="E121" i="4" s="1"/>
  <c r="E175" i="4" s="1"/>
  <c r="BC28" i="4"/>
  <c r="F28" i="4"/>
  <c r="O186" i="4" s="1" a="1"/>
  <c r="BL55" i="4"/>
  <c r="BL109" i="4" s="1"/>
  <c r="BL163" i="4" s="1"/>
  <c r="BZ28" i="4"/>
  <c r="BZ82" i="4" s="1"/>
  <c r="BZ136" i="4" s="1"/>
  <c r="BK55" i="4"/>
  <c r="BK109" i="4" s="1"/>
  <c r="BK163" i="4" s="1"/>
  <c r="BR55" i="4"/>
  <c r="BR109" i="4" s="1"/>
  <c r="BR163" i="4" s="1"/>
  <c r="BR28" i="4"/>
  <c r="BR82" i="4" s="1"/>
  <c r="BR136" i="4" s="1"/>
  <c r="BY55" i="4"/>
  <c r="BY109" i="4" s="1"/>
  <c r="BY163" i="4" s="1"/>
  <c r="CD28" i="4"/>
  <c r="CD82" i="4" s="1"/>
  <c r="CD136" i="4" s="1"/>
  <c r="BB55" i="4"/>
  <c r="BB109" i="4" s="1"/>
  <c r="BB163" i="4" s="1"/>
  <c r="V39" i="4" l="1"/>
  <c r="V44" i="4" s="1"/>
  <c r="AC40" i="4"/>
  <c r="AC94" i="4" s="1"/>
  <c r="AC148" i="4" s="1"/>
  <c r="V40" i="4"/>
  <c r="V94" i="4" s="1"/>
  <c r="V148" i="4" s="1"/>
  <c r="AB40" i="4"/>
  <c r="AB94" i="4" s="1"/>
  <c r="AB148" i="4" s="1"/>
  <c r="Z39" i="4"/>
  <c r="Z44" i="4" s="1"/>
  <c r="U93" i="4"/>
  <c r="U44" i="4"/>
  <c r="G147" i="4"/>
  <c r="G152" i="4" s="1"/>
  <c r="G98" i="4"/>
  <c r="H120" i="4"/>
  <c r="H71" i="4"/>
  <c r="T39" i="4"/>
  <c r="K93" i="4"/>
  <c r="K44" i="4"/>
  <c r="L93" i="4"/>
  <c r="L44" i="4"/>
  <c r="V93" i="4"/>
  <c r="L120" i="4"/>
  <c r="L71" i="4"/>
  <c r="N93" i="4"/>
  <c r="N44" i="4"/>
  <c r="M93" i="4"/>
  <c r="M44" i="4"/>
  <c r="T64" i="4"/>
  <c r="M118" i="4"/>
  <c r="M172" i="4" s="1"/>
  <c r="S64" i="4"/>
  <c r="L118" i="4"/>
  <c r="L172" i="4" s="1"/>
  <c r="F147" i="4"/>
  <c r="F152" i="4" s="1"/>
  <c r="F98" i="4"/>
  <c r="G120" i="4"/>
  <c r="G71" i="4"/>
  <c r="Z93" i="4"/>
  <c r="M120" i="4"/>
  <c r="M71" i="4"/>
  <c r="E120" i="4"/>
  <c r="E71" i="4"/>
  <c r="S39" i="4"/>
  <c r="R93" i="4"/>
  <c r="R44" i="4"/>
  <c r="K120" i="4"/>
  <c r="K71" i="4"/>
  <c r="D120" i="4"/>
  <c r="D71" i="4"/>
  <c r="AF93" i="4"/>
  <c r="AF44" i="4"/>
  <c r="O93" i="4"/>
  <c r="O44" i="4"/>
  <c r="T91" i="4"/>
  <c r="T145" i="4" s="1"/>
  <c r="U64" i="4"/>
  <c r="N118" i="4"/>
  <c r="N172" i="4" s="1"/>
  <c r="N120" i="4"/>
  <c r="N71" i="4"/>
  <c r="Y120" i="4"/>
  <c r="Y71" i="4"/>
  <c r="H147" i="4"/>
  <c r="H152" i="4" s="1"/>
  <c r="H98" i="4"/>
  <c r="O120" i="4"/>
  <c r="O71" i="4"/>
  <c r="S40" i="4"/>
  <c r="S94" i="4" s="1"/>
  <c r="S148" i="4" s="1"/>
  <c r="Y93" i="4"/>
  <c r="Y44" i="4"/>
  <c r="E147" i="4"/>
  <c r="E152" i="4" s="1"/>
  <c r="E98" i="4"/>
  <c r="S91" i="4"/>
  <c r="S145" i="4" s="1"/>
  <c r="AA39" i="4"/>
  <c r="T40" i="4"/>
  <c r="T94" i="4" s="1"/>
  <c r="T148" i="4" s="1"/>
  <c r="AA40" i="4"/>
  <c r="AA94" i="4" s="1"/>
  <c r="AA148" i="4" s="1"/>
  <c r="R120" i="4"/>
  <c r="R71" i="4"/>
  <c r="F120" i="4"/>
  <c r="F71" i="4"/>
  <c r="V64" i="4"/>
  <c r="O118" i="4"/>
  <c r="O172" i="4" s="1"/>
  <c r="AB57" i="12"/>
  <c r="AB111" i="12" s="1"/>
  <c r="AB165" i="12" s="1"/>
  <c r="BC93" i="4"/>
  <c r="BE93" i="4"/>
  <c r="BD93" i="4"/>
  <c r="D93" i="4"/>
  <c r="BB93" i="4"/>
  <c r="CD30" i="11"/>
  <c r="CD84" i="11" s="1"/>
  <c r="CD138" i="11" s="1"/>
  <c r="Z57" i="11"/>
  <c r="Z111" i="11" s="1"/>
  <c r="Z165" i="11" s="1"/>
  <c r="BW30" i="11"/>
  <c r="BW84" i="11" s="1"/>
  <c r="BW138" i="11" s="1"/>
  <c r="S30" i="11"/>
  <c r="S84" i="11" s="1"/>
  <c r="S138" i="11" s="1"/>
  <c r="BC29" i="4"/>
  <c r="BP28" i="4"/>
  <c r="BP82" i="4" s="1"/>
  <c r="BP136" i="4" s="1"/>
  <c r="CG28" i="4"/>
  <c r="CG82" i="4" s="1"/>
  <c r="CG136" i="4" s="1"/>
  <c r="BD57" i="11"/>
  <c r="BD111" i="11" s="1"/>
  <c r="BD165" i="11" s="1"/>
  <c r="AJ30" i="11"/>
  <c r="AJ84" i="11" s="1"/>
  <c r="AJ138" i="11" s="1"/>
  <c r="BI55" i="4"/>
  <c r="BI109" i="4" s="1"/>
  <c r="BI163" i="4" s="1"/>
  <c r="CF28" i="4"/>
  <c r="CF82" i="4" s="1"/>
  <c r="CF136" i="4" s="1"/>
  <c r="BE55" i="4"/>
  <c r="BE109" i="4" s="1"/>
  <c r="BE163" i="4" s="1"/>
  <c r="BI57" i="11"/>
  <c r="BI111" i="11" s="1"/>
  <c r="BI165" i="11" s="1"/>
  <c r="N57" i="11"/>
  <c r="N111" i="11" s="1"/>
  <c r="N165" i="11" s="1"/>
  <c r="BZ57" i="11"/>
  <c r="BZ111" i="11" s="1"/>
  <c r="BZ165" i="11" s="1"/>
  <c r="AI30" i="12"/>
  <c r="AI84" i="12" s="1"/>
  <c r="AI138" i="12" s="1"/>
  <c r="G57" i="11"/>
  <c r="G111" i="11" s="1"/>
  <c r="G165" i="11" s="1"/>
  <c r="AG30" i="11"/>
  <c r="AG84" i="11" s="1"/>
  <c r="AG138" i="11" s="1"/>
  <c r="BE57" i="11"/>
  <c r="BE111" i="11" s="1"/>
  <c r="BE165" i="11" s="1"/>
  <c r="AG30" i="12"/>
  <c r="AG84" i="12" s="1"/>
  <c r="AG138" i="12" s="1"/>
  <c r="V30" i="12"/>
  <c r="V84" i="12" s="1"/>
  <c r="V138" i="12" s="1"/>
  <c r="AJ30" i="12"/>
  <c r="AJ84" i="12" s="1"/>
  <c r="AJ138" i="12" s="1"/>
  <c r="Z57" i="12"/>
  <c r="Z111" i="12" s="1"/>
  <c r="Z165" i="12" s="1"/>
  <c r="S30" i="12"/>
  <c r="S84" i="12" s="1"/>
  <c r="S138" i="12" s="1"/>
  <c r="N57" i="12"/>
  <c r="N111" i="12" s="1"/>
  <c r="N165" i="12" s="1"/>
  <c r="E57" i="12"/>
  <c r="E111" i="12" s="1"/>
  <c r="E165" i="12" s="1"/>
  <c r="S57" i="12"/>
  <c r="S111" i="12" s="1"/>
  <c r="S165" i="12" s="1"/>
  <c r="AB30" i="12"/>
  <c r="AB84" i="12" s="1"/>
  <c r="AB138" i="12" s="1"/>
  <c r="U57" i="12"/>
  <c r="U111" i="12" s="1"/>
  <c r="U165" i="12" s="1"/>
  <c r="L57" i="12"/>
  <c r="L111" i="12" s="1"/>
  <c r="L165" i="12" s="1"/>
  <c r="G57" i="12"/>
  <c r="G111" i="12" s="1"/>
  <c r="G165" i="12" s="1"/>
  <c r="U30" i="12"/>
  <c r="U84" i="12" s="1"/>
  <c r="U138" i="12" s="1"/>
  <c r="H57" i="12"/>
  <c r="H111" i="12" s="1"/>
  <c r="H165" i="12" s="1"/>
  <c r="AC30" i="12"/>
  <c r="AC84" i="12" s="1"/>
  <c r="AC138" i="12" s="1"/>
  <c r="O57" i="12"/>
  <c r="O111" i="12" s="1"/>
  <c r="O165" i="12" s="1"/>
  <c r="V57" i="12"/>
  <c r="V111" i="12" s="1"/>
  <c r="V165" i="12" s="1"/>
  <c r="AC57" i="12"/>
  <c r="AC111" i="12" s="1"/>
  <c r="AC165" i="12" s="1"/>
  <c r="AC57" i="11"/>
  <c r="AC111" i="11" s="1"/>
  <c r="AC165" i="11" s="1"/>
  <c r="BK57" i="11"/>
  <c r="BK111" i="11" s="1"/>
  <c r="BK165" i="11" s="1"/>
  <c r="BY30" i="11"/>
  <c r="BY84" i="11" s="1"/>
  <c r="BY138" i="11" s="1"/>
  <c r="O57" i="11"/>
  <c r="O111" i="11" s="1"/>
  <c r="O165" i="11" s="1"/>
  <c r="BY57" i="11"/>
  <c r="BY111" i="11" s="1"/>
  <c r="BY165" i="11" s="1"/>
  <c r="AC30" i="11"/>
  <c r="AC84" i="11" s="1"/>
  <c r="AC138" i="11" s="1"/>
  <c r="V30" i="11"/>
  <c r="V84" i="11" s="1"/>
  <c r="V138" i="11" s="1"/>
  <c r="BP55" i="4"/>
  <c r="BP109" i="4" s="1"/>
  <c r="BP163" i="4" s="1"/>
  <c r="BS55" i="4"/>
  <c r="BS109" i="4" s="1"/>
  <c r="BS163" i="4" s="1"/>
  <c r="BW55" i="4"/>
  <c r="BW109" i="4" s="1"/>
  <c r="BW163" i="4" s="1"/>
  <c r="BW28" i="4"/>
  <c r="BW82" i="4" s="1"/>
  <c r="BW136" i="4" s="1"/>
  <c r="BZ55" i="4"/>
  <c r="BZ109" i="4" s="1"/>
  <c r="BZ163" i="4" s="1"/>
  <c r="BS28" i="4"/>
  <c r="BS82" i="4" s="1"/>
  <c r="BS136" i="4" s="1"/>
  <c r="BR30" i="11"/>
  <c r="BR84" i="11" s="1"/>
  <c r="BR138" i="11" s="1"/>
  <c r="BR57" i="11"/>
  <c r="BR111" i="11" s="1"/>
  <c r="BR165" i="11" s="1"/>
  <c r="V57" i="11"/>
  <c r="V111" i="11" s="1"/>
  <c r="V165" i="11" s="1"/>
  <c r="H57" i="11"/>
  <c r="H111" i="11" s="1"/>
  <c r="H165" i="11" s="1"/>
  <c r="BJ30" i="11"/>
  <c r="BJ84" i="11" s="1"/>
  <c r="BJ138" i="11" s="1"/>
  <c r="BC84" i="11"/>
  <c r="BC138" i="11" s="1"/>
  <c r="BB57" i="11"/>
  <c r="BB111" i="11" s="1"/>
  <c r="BB165" i="11" s="1"/>
  <c r="BP30" i="11"/>
  <c r="BP84" i="11" s="1"/>
  <c r="BP138" i="11" s="1"/>
  <c r="AB30" i="11"/>
  <c r="AB84" i="11" s="1"/>
  <c r="AB138" i="11" s="1"/>
  <c r="AI30" i="11"/>
  <c r="AI84" i="11" s="1"/>
  <c r="AI138" i="11" s="1"/>
  <c r="E57" i="11"/>
  <c r="E111" i="11" s="1"/>
  <c r="E165" i="11" s="1"/>
  <c r="Z30" i="11"/>
  <c r="Z84" i="11" s="1"/>
  <c r="Z138" i="11" s="1"/>
  <c r="CG30" i="11"/>
  <c r="CG84" i="11" s="1"/>
  <c r="CG138" i="11" s="1"/>
  <c r="BS57" i="11"/>
  <c r="BS111" i="11" s="1"/>
  <c r="BS165" i="11" s="1"/>
  <c r="BY28" i="4"/>
  <c r="BY82" i="4" s="1"/>
  <c r="BY136" i="4" s="1"/>
  <c r="BD55" i="4"/>
  <c r="BD109" i="4" s="1"/>
  <c r="BD163" i="4" s="1"/>
  <c r="BP57" i="11"/>
  <c r="BP111" i="11" s="1"/>
  <c r="BP165" i="11" s="1"/>
  <c r="AB57" i="11"/>
  <c r="AB111" i="11" s="1"/>
  <c r="AB165" i="11" s="1"/>
  <c r="U30" i="11"/>
  <c r="U84" i="11" s="1"/>
  <c r="U138" i="11" s="1"/>
  <c r="L57" i="11"/>
  <c r="L111" i="11" s="1"/>
  <c r="L165" i="11" s="1"/>
  <c r="S57" i="11"/>
  <c r="S111" i="11" s="1"/>
  <c r="S165" i="11" s="1"/>
  <c r="BS30" i="11"/>
  <c r="BS84" i="11" s="1"/>
  <c r="BS138" i="11" s="1"/>
  <c r="M30" i="12"/>
  <c r="M84" i="12" s="1"/>
  <c r="M138" i="12" s="1"/>
  <c r="F84" i="12"/>
  <c r="F138" i="12" s="1"/>
  <c r="M30" i="11"/>
  <c r="M84" i="11" s="1"/>
  <c r="M138" i="11" s="1"/>
  <c r="F84" i="11"/>
  <c r="F138" i="11" s="1"/>
  <c r="BJ29" i="4"/>
  <c r="BJ83" i="4" s="1"/>
  <c r="BJ137" i="4" s="1"/>
  <c r="BC83" i="4"/>
  <c r="BC137" i="4" s="1"/>
  <c r="BH29" i="4"/>
  <c r="BA56" i="4" s="1"/>
  <c r="BA110" i="4" s="1"/>
  <c r="BA164" i="4" s="1"/>
  <c r="BA83" i="4"/>
  <c r="BA137" i="4" s="1"/>
  <c r="BZ118" i="4"/>
  <c r="BZ172" i="4" s="1"/>
  <c r="BS118" i="4"/>
  <c r="BS172" i="4" s="1"/>
  <c r="BY118" i="4"/>
  <c r="BY172" i="4" s="1"/>
  <c r="BR118" i="4"/>
  <c r="BR172" i="4" s="1"/>
  <c r="BW118" i="4"/>
  <c r="BW172" i="4" s="1"/>
  <c r="BP118" i="4"/>
  <c r="BP172" i="4" s="1"/>
  <c r="CE91" i="4"/>
  <c r="CE145" i="4" s="1"/>
  <c r="BX91" i="4"/>
  <c r="BX145" i="4" s="1"/>
  <c r="CC37" i="4"/>
  <c r="CC91" i="4" s="1"/>
  <c r="CC145" i="4" s="1"/>
  <c r="BV91" i="4"/>
  <c r="BV145" i="4" s="1"/>
  <c r="BJ28" i="4"/>
  <c r="BJ82" i="4" s="1"/>
  <c r="BJ136" i="4" s="1"/>
  <c r="BC82" i="4"/>
  <c r="BC136" i="4" s="1"/>
  <c r="BX118" i="4"/>
  <c r="BX172" i="4" s="1"/>
  <c r="BQ118" i="4"/>
  <c r="BQ172" i="4" s="1"/>
  <c r="BV64" i="4"/>
  <c r="BV118" i="4" s="1"/>
  <c r="BV172" i="4" s="1"/>
  <c r="BO118" i="4"/>
  <c r="BO172" i="4" s="1"/>
  <c r="CD91" i="4"/>
  <c r="CD145" i="4" s="1"/>
  <c r="BW91" i="4"/>
  <c r="BW145" i="4" s="1"/>
  <c r="CF91" i="4"/>
  <c r="CF145" i="4" s="1"/>
  <c r="BY91" i="4"/>
  <c r="BY145" i="4" s="1"/>
  <c r="CG91" i="4"/>
  <c r="CG145" i="4" s="1"/>
  <c r="BZ91" i="4"/>
  <c r="BZ145" i="4" s="1"/>
  <c r="AB39" i="4"/>
  <c r="O186" i="4"/>
  <c r="O188" i="4"/>
  <c r="O187" i="4"/>
  <c r="O189" i="4"/>
  <c r="O190" i="4"/>
  <c r="AC39" i="4"/>
  <c r="G55" i="4"/>
  <c r="G109" i="4" s="1"/>
  <c r="G163" i="4" s="1"/>
  <c r="N82" i="4"/>
  <c r="N136" i="4" s="1"/>
  <c r="H55" i="4"/>
  <c r="H109" i="4" s="1"/>
  <c r="H163" i="4" s="1"/>
  <c r="O82" i="4"/>
  <c r="O136" i="4" s="1"/>
  <c r="Z91" i="4"/>
  <c r="Z145" i="4" s="1"/>
  <c r="AC91" i="4"/>
  <c r="AC145" i="4" s="1"/>
  <c r="E55" i="4"/>
  <c r="E109" i="4" s="1"/>
  <c r="E163" i="4" s="1"/>
  <c r="L82" i="4"/>
  <c r="L136" i="4" s="1"/>
  <c r="AB91" i="4"/>
  <c r="AB145" i="4" s="1"/>
  <c r="Z40" i="4"/>
  <c r="Z94" i="4" s="1"/>
  <c r="Z148" i="4" s="1"/>
  <c r="AA91" i="4"/>
  <c r="AA145" i="4" s="1"/>
  <c r="M28" i="4"/>
  <c r="F82" i="4"/>
  <c r="F136" i="4" s="1"/>
  <c r="M29" i="4"/>
  <c r="F83" i="4"/>
  <c r="F137" i="4" s="1"/>
  <c r="E29" i="4"/>
  <c r="E31" i="12"/>
  <c r="E31" i="11"/>
  <c r="BB31" i="11"/>
  <c r="BB29" i="4"/>
  <c r="M57" i="12"/>
  <c r="M111" i="12" s="1"/>
  <c r="M165" i="12" s="1"/>
  <c r="F31" i="12"/>
  <c r="BC31" i="11"/>
  <c r="F31" i="11"/>
  <c r="BD29" i="4"/>
  <c r="G31" i="12"/>
  <c r="BD31" i="11"/>
  <c r="G31" i="11"/>
  <c r="G29" i="4"/>
  <c r="H29" i="4"/>
  <c r="H31" i="12"/>
  <c r="BE31" i="11"/>
  <c r="H31" i="11"/>
  <c r="BE29" i="4"/>
  <c r="D42" i="4"/>
  <c r="F44" i="11"/>
  <c r="F98" i="11" s="1"/>
  <c r="F152" i="11" s="1"/>
  <c r="D44" i="11"/>
  <c r="D98" i="11" s="1"/>
  <c r="D152" i="11" s="1"/>
  <c r="G44" i="11"/>
  <c r="G98" i="11" s="1"/>
  <c r="G152" i="11" s="1"/>
  <c r="E44" i="11"/>
  <c r="E98" i="11" s="1"/>
  <c r="E152" i="11" s="1"/>
  <c r="H44" i="11"/>
  <c r="H98" i="11" s="1"/>
  <c r="H152" i="11" s="1"/>
  <c r="BC42" i="4"/>
  <c r="BC96" i="4" s="1"/>
  <c r="BC150" i="4" s="1"/>
  <c r="BK42" i="4"/>
  <c r="BK96" i="4" s="1"/>
  <c r="BK150" i="4" s="1"/>
  <c r="BS42" i="4"/>
  <c r="BS96" i="4" s="1"/>
  <c r="BS150" i="4" s="1"/>
  <c r="BO42" i="4"/>
  <c r="BO96" i="4" s="1"/>
  <c r="BO150" i="4" s="1"/>
  <c r="BW42" i="4"/>
  <c r="BW96" i="4" s="1"/>
  <c r="BW150" i="4" s="1"/>
  <c r="CE42" i="4"/>
  <c r="CE96" i="4" s="1"/>
  <c r="CE150" i="4" s="1"/>
  <c r="BY69" i="4"/>
  <c r="BY123" i="4" s="1"/>
  <c r="BY177" i="4" s="1"/>
  <c r="BS69" i="4"/>
  <c r="BS123" i="4" s="1"/>
  <c r="BS177" i="4" s="1"/>
  <c r="BO69" i="4"/>
  <c r="BO123" i="4" s="1"/>
  <c r="BO177" i="4" s="1"/>
  <c r="BI69" i="4"/>
  <c r="BI123" i="4" s="1"/>
  <c r="BI177" i="4" s="1"/>
  <c r="BC69" i="4"/>
  <c r="BC123" i="4" s="1"/>
  <c r="BC177" i="4" s="1"/>
  <c r="G69" i="4"/>
  <c r="G123" i="4" s="1"/>
  <c r="G177" i="4" s="1"/>
  <c r="O69" i="4"/>
  <c r="O123" i="4" s="1"/>
  <c r="O177" i="4" s="1"/>
  <c r="K69" i="4"/>
  <c r="K123" i="4" s="1"/>
  <c r="K177" i="4" s="1"/>
  <c r="S69" i="4"/>
  <c r="S123" i="4" s="1"/>
  <c r="S177" i="4" s="1"/>
  <c r="AA69" i="4"/>
  <c r="AA123" i="4" s="1"/>
  <c r="AA177" i="4" s="1"/>
  <c r="AI42" i="4"/>
  <c r="AI96" i="4" s="1"/>
  <c r="AI150" i="4" s="1"/>
  <c r="AC42" i="4"/>
  <c r="AC96" i="4" s="1"/>
  <c r="AC150" i="4" s="1"/>
  <c r="Y42" i="4"/>
  <c r="Y96" i="4" s="1"/>
  <c r="Y150" i="4" s="1"/>
  <c r="S42" i="4"/>
  <c r="S96" i="4" s="1"/>
  <c r="S150" i="4" s="1"/>
  <c r="M42" i="4"/>
  <c r="M96" i="4" s="1"/>
  <c r="M150" i="4" s="1"/>
  <c r="F42" i="4"/>
  <c r="BB42" i="4"/>
  <c r="BB96" i="4" s="1"/>
  <c r="BB150" i="4" s="1"/>
  <c r="BJ42" i="4"/>
  <c r="BJ96" i="4" s="1"/>
  <c r="BJ150" i="4" s="1"/>
  <c r="BR42" i="4"/>
  <c r="BR96" i="4" s="1"/>
  <c r="BR150" i="4" s="1"/>
  <c r="BZ42" i="4"/>
  <c r="BZ96" i="4" s="1"/>
  <c r="BZ150" i="4" s="1"/>
  <c r="BV42" i="4"/>
  <c r="BV96" i="4" s="1"/>
  <c r="BV150" i="4" s="1"/>
  <c r="CD42" i="4"/>
  <c r="CD96" i="4" s="1"/>
  <c r="CD150" i="4" s="1"/>
  <c r="BX69" i="4"/>
  <c r="BX123" i="4" s="1"/>
  <c r="BX177" i="4" s="1"/>
  <c r="BR69" i="4"/>
  <c r="BR123" i="4" s="1"/>
  <c r="BR177" i="4" s="1"/>
  <c r="BL69" i="4"/>
  <c r="BL123" i="4" s="1"/>
  <c r="BL177" i="4" s="1"/>
  <c r="BH69" i="4"/>
  <c r="BH123" i="4" s="1"/>
  <c r="BH177" i="4" s="1"/>
  <c r="BB69" i="4"/>
  <c r="BB123" i="4" s="1"/>
  <c r="BB177" i="4" s="1"/>
  <c r="F69" i="4"/>
  <c r="F123" i="4" s="1"/>
  <c r="F177" i="4" s="1"/>
  <c r="N69" i="4"/>
  <c r="N123" i="4" s="1"/>
  <c r="N177" i="4" s="1"/>
  <c r="V69" i="4"/>
  <c r="V123" i="4" s="1"/>
  <c r="V177" i="4" s="1"/>
  <c r="R69" i="4"/>
  <c r="R123" i="4" s="1"/>
  <c r="R177" i="4" s="1"/>
  <c r="Z69" i="4"/>
  <c r="Z123" i="4" s="1"/>
  <c r="Z177" i="4" s="1"/>
  <c r="AH42" i="4"/>
  <c r="AH96" i="4" s="1"/>
  <c r="AH150" i="4" s="1"/>
  <c r="AB42" i="4"/>
  <c r="AB96" i="4" s="1"/>
  <c r="AB150" i="4" s="1"/>
  <c r="V42" i="4"/>
  <c r="V96" i="4" s="1"/>
  <c r="V150" i="4" s="1"/>
  <c r="R42" i="4"/>
  <c r="R96" i="4" s="1"/>
  <c r="R150" i="4" s="1"/>
  <c r="L42" i="4"/>
  <c r="L96" i="4" s="1"/>
  <c r="L150" i="4" s="1"/>
  <c r="G42" i="4"/>
  <c r="BL42" i="4"/>
  <c r="BL96" i="4" s="1"/>
  <c r="BL150" i="4" s="1"/>
  <c r="BP42" i="4"/>
  <c r="BP96" i="4" s="1"/>
  <c r="BP150" i="4" s="1"/>
  <c r="BZ69" i="4"/>
  <c r="BZ123" i="4" s="1"/>
  <c r="BZ177" i="4" s="1"/>
  <c r="BP69" i="4"/>
  <c r="BP123" i="4" s="1"/>
  <c r="BP177" i="4" s="1"/>
  <c r="H69" i="4"/>
  <c r="H123" i="4" s="1"/>
  <c r="H177" i="4" s="1"/>
  <c r="L69" i="4"/>
  <c r="L123" i="4" s="1"/>
  <c r="L177" i="4" s="1"/>
  <c r="AB69" i="4"/>
  <c r="AB123" i="4" s="1"/>
  <c r="AB177" i="4" s="1"/>
  <c r="AF42" i="4"/>
  <c r="AF96" i="4" s="1"/>
  <c r="AF150" i="4" s="1"/>
  <c r="T42" i="4"/>
  <c r="T96" i="4" s="1"/>
  <c r="T150" i="4" s="1"/>
  <c r="BE42" i="4"/>
  <c r="BE96" i="4" s="1"/>
  <c r="BE150" i="4" s="1"/>
  <c r="BA42" i="4"/>
  <c r="BA96" i="4" s="1"/>
  <c r="BA150" i="4" s="1"/>
  <c r="BI42" i="4"/>
  <c r="BI96" i="4" s="1"/>
  <c r="BI150" i="4" s="1"/>
  <c r="BQ42" i="4"/>
  <c r="BQ96" i="4" s="1"/>
  <c r="BQ150" i="4" s="1"/>
  <c r="BY42" i="4"/>
  <c r="BY96" i="4" s="1"/>
  <c r="BY150" i="4" s="1"/>
  <c r="CG42" i="4"/>
  <c r="CG96" i="4" s="1"/>
  <c r="CG150" i="4" s="1"/>
  <c r="CC42" i="4"/>
  <c r="CC96" i="4" s="1"/>
  <c r="CC150" i="4" s="1"/>
  <c r="BW69" i="4"/>
  <c r="BW123" i="4" s="1"/>
  <c r="BW177" i="4" s="1"/>
  <c r="BQ69" i="4"/>
  <c r="BQ123" i="4" s="1"/>
  <c r="BQ177" i="4" s="1"/>
  <c r="BK69" i="4"/>
  <c r="BK123" i="4" s="1"/>
  <c r="BK177" i="4" s="1"/>
  <c r="BE69" i="4"/>
  <c r="BE123" i="4" s="1"/>
  <c r="BE177" i="4" s="1"/>
  <c r="BA69" i="4"/>
  <c r="BA123" i="4" s="1"/>
  <c r="BA177" i="4" s="1"/>
  <c r="E69" i="4"/>
  <c r="E123" i="4" s="1"/>
  <c r="E177" i="4" s="1"/>
  <c r="M69" i="4"/>
  <c r="M123" i="4" s="1"/>
  <c r="M177" i="4" s="1"/>
  <c r="U69" i="4"/>
  <c r="U123" i="4" s="1"/>
  <c r="U177" i="4" s="1"/>
  <c r="AC69" i="4"/>
  <c r="AC123" i="4" s="1"/>
  <c r="AC177" i="4" s="1"/>
  <c r="Y69" i="4"/>
  <c r="Y123" i="4" s="1"/>
  <c r="Y177" i="4" s="1"/>
  <c r="AG42" i="4"/>
  <c r="AG96" i="4" s="1"/>
  <c r="AG150" i="4" s="1"/>
  <c r="AA42" i="4"/>
  <c r="AA96" i="4" s="1"/>
  <c r="AA150" i="4" s="1"/>
  <c r="U42" i="4"/>
  <c r="U96" i="4" s="1"/>
  <c r="U150" i="4" s="1"/>
  <c r="O42" i="4"/>
  <c r="O96" i="4" s="1"/>
  <c r="O150" i="4" s="1"/>
  <c r="K42" i="4"/>
  <c r="K96" i="4" s="1"/>
  <c r="K150" i="4" s="1"/>
  <c r="H42" i="4"/>
  <c r="BD42" i="4"/>
  <c r="BD96" i="4" s="1"/>
  <c r="BD150" i="4" s="1"/>
  <c r="BH42" i="4"/>
  <c r="BH96" i="4" s="1"/>
  <c r="BH150" i="4" s="1"/>
  <c r="BX42" i="4"/>
  <c r="BX96" i="4" s="1"/>
  <c r="BX150" i="4" s="1"/>
  <c r="CF42" i="4"/>
  <c r="CF96" i="4" s="1"/>
  <c r="CF150" i="4" s="1"/>
  <c r="BV69" i="4"/>
  <c r="BV123" i="4" s="1"/>
  <c r="BV177" i="4" s="1"/>
  <c r="BJ69" i="4"/>
  <c r="BJ123" i="4" s="1"/>
  <c r="BJ177" i="4" s="1"/>
  <c r="BD69" i="4"/>
  <c r="BD123" i="4" s="1"/>
  <c r="BD177" i="4" s="1"/>
  <c r="D69" i="4"/>
  <c r="D123" i="4" s="1"/>
  <c r="D177" i="4" s="1"/>
  <c r="T69" i="4"/>
  <c r="T123" i="4" s="1"/>
  <c r="T177" i="4" s="1"/>
  <c r="AJ42" i="4"/>
  <c r="AJ96" i="4" s="1"/>
  <c r="AJ150" i="4" s="1"/>
  <c r="Z42" i="4"/>
  <c r="Z96" i="4" s="1"/>
  <c r="Z150" i="4" s="1"/>
  <c r="N42" i="4"/>
  <c r="N96" i="4" s="1"/>
  <c r="N150" i="4" s="1"/>
  <c r="E42" i="4"/>
  <c r="D29" i="4"/>
  <c r="D31" i="12"/>
  <c r="D31" i="11"/>
  <c r="BA31" i="11"/>
  <c r="E39" i="2"/>
  <c r="O39" i="2"/>
  <c r="O18" i="2" s="1"/>
  <c r="L39" i="2"/>
  <c r="L18" i="2" s="1"/>
  <c r="I39" i="2"/>
  <c r="I18" i="2" s="1"/>
  <c r="C39" i="2"/>
  <c r="C18" i="2" s="1"/>
  <c r="F39" i="2"/>
  <c r="F18" i="2" s="1"/>
  <c r="K39" i="2"/>
  <c r="B39" i="2"/>
  <c r="BH75" i="4" s="1"/>
  <c r="BH129" i="4" s="1"/>
  <c r="H39" i="2"/>
  <c r="N39" i="2"/>
  <c r="BE147" i="4" l="1"/>
  <c r="BE152" i="4" s="1"/>
  <c r="BE98" i="4"/>
  <c r="BD147" i="4"/>
  <c r="BD152" i="4" s="1"/>
  <c r="BD98" i="4"/>
  <c r="BC147" i="4"/>
  <c r="BC152" i="4" s="1"/>
  <c r="BC98" i="4"/>
  <c r="BB147" i="4"/>
  <c r="BB152" i="4" s="1"/>
  <c r="BB98" i="4"/>
  <c r="E174" i="4"/>
  <c r="E179" i="4" s="1"/>
  <c r="E125" i="4"/>
  <c r="AA64" i="4"/>
  <c r="T118" i="4"/>
  <c r="T172" i="4" s="1"/>
  <c r="T66" i="4"/>
  <c r="T67" i="4"/>
  <c r="T121" i="4" s="1"/>
  <c r="T175" i="4" s="1"/>
  <c r="N147" i="4"/>
  <c r="N152" i="4" s="1"/>
  <c r="N98" i="4"/>
  <c r="V147" i="4"/>
  <c r="V152" i="4" s="1"/>
  <c r="V98" i="4"/>
  <c r="K147" i="4"/>
  <c r="K152" i="4" s="1"/>
  <c r="K98" i="4"/>
  <c r="AB93" i="4"/>
  <c r="AB44" i="4"/>
  <c r="D147" i="4"/>
  <c r="D152" i="4" s="1"/>
  <c r="D98" i="4"/>
  <c r="F174" i="4"/>
  <c r="F179" i="4" s="1"/>
  <c r="F125" i="4"/>
  <c r="O147" i="4"/>
  <c r="O152" i="4" s="1"/>
  <c r="O98" i="4"/>
  <c r="D174" i="4"/>
  <c r="D179" i="4" s="1"/>
  <c r="D125" i="4"/>
  <c r="R147" i="4"/>
  <c r="R152" i="4" s="1"/>
  <c r="R98" i="4"/>
  <c r="T93" i="4"/>
  <c r="T44" i="4"/>
  <c r="AA93" i="4"/>
  <c r="AA44" i="4"/>
  <c r="O174" i="4"/>
  <c r="O179" i="4" s="1"/>
  <c r="O125" i="4"/>
  <c r="Y174" i="4"/>
  <c r="Y179" i="4" s="1"/>
  <c r="Y125" i="4"/>
  <c r="AB64" i="4"/>
  <c r="U118" i="4"/>
  <c r="U172" i="4" s="1"/>
  <c r="U66" i="4"/>
  <c r="U67" i="4"/>
  <c r="U121" i="4" s="1"/>
  <c r="U175" i="4" s="1"/>
  <c r="S93" i="4"/>
  <c r="S44" i="4"/>
  <c r="M174" i="4"/>
  <c r="M179" i="4" s="1"/>
  <c r="M125" i="4"/>
  <c r="G174" i="4"/>
  <c r="G179" i="4" s="1"/>
  <c r="G125" i="4"/>
  <c r="Z64" i="4"/>
  <c r="S118" i="4"/>
  <c r="S172" i="4" s="1"/>
  <c r="S66" i="4"/>
  <c r="S67" i="4"/>
  <c r="S121" i="4" s="1"/>
  <c r="S175" i="4" s="1"/>
  <c r="M147" i="4"/>
  <c r="M152" i="4" s="1"/>
  <c r="M98" i="4"/>
  <c r="L174" i="4"/>
  <c r="L179" i="4" s="1"/>
  <c r="L125" i="4"/>
  <c r="L147" i="4"/>
  <c r="L152" i="4" s="1"/>
  <c r="L98" i="4"/>
  <c r="N174" i="4"/>
  <c r="N179" i="4" s="1"/>
  <c r="N125" i="4"/>
  <c r="Z147" i="4"/>
  <c r="Z152" i="4" s="1"/>
  <c r="Z98" i="4"/>
  <c r="AC93" i="4"/>
  <c r="AC44" i="4"/>
  <c r="AC64" i="4"/>
  <c r="V118" i="4"/>
  <c r="V172" i="4" s="1"/>
  <c r="V66" i="4"/>
  <c r="V67" i="4"/>
  <c r="V121" i="4" s="1"/>
  <c r="V175" i="4" s="1"/>
  <c r="R174" i="4"/>
  <c r="R179" i="4" s="1"/>
  <c r="R125" i="4"/>
  <c r="Y147" i="4"/>
  <c r="Y152" i="4" s="1"/>
  <c r="Y98" i="4"/>
  <c r="AF147" i="4"/>
  <c r="AF152" i="4" s="1"/>
  <c r="AF98" i="4"/>
  <c r="K174" i="4"/>
  <c r="K179" i="4" s="1"/>
  <c r="K125" i="4"/>
  <c r="H174" i="4"/>
  <c r="H179" i="4" s="1"/>
  <c r="H125" i="4"/>
  <c r="U147" i="4"/>
  <c r="U152" i="4" s="1"/>
  <c r="U98" i="4"/>
  <c r="AA30" i="12"/>
  <c r="AA84" i="12" s="1"/>
  <c r="AA138" i="12" s="1"/>
  <c r="CC29" i="4"/>
  <c r="CC83" i="4" s="1"/>
  <c r="CC137" i="4" s="1"/>
  <c r="BQ55" i="4"/>
  <c r="BQ109" i="4" s="1"/>
  <c r="BQ163" i="4" s="1"/>
  <c r="BO29" i="4"/>
  <c r="BO83" i="4" s="1"/>
  <c r="BO137" i="4" s="1"/>
  <c r="BJ55" i="4"/>
  <c r="BJ109" i="4" s="1"/>
  <c r="BJ163" i="4" s="1"/>
  <c r="BV29" i="4"/>
  <c r="BV83" i="4" s="1"/>
  <c r="BV137" i="4" s="1"/>
  <c r="BX55" i="4"/>
  <c r="BX109" i="4" s="1"/>
  <c r="BX163" i="4" s="1"/>
  <c r="BO56" i="4"/>
  <c r="BO110" i="4" s="1"/>
  <c r="BO164" i="4" s="1"/>
  <c r="F57" i="11"/>
  <c r="F111" i="11" s="1"/>
  <c r="F165" i="11" s="1"/>
  <c r="AA57" i="11"/>
  <c r="AA111" i="11" s="1"/>
  <c r="AA165" i="11" s="1"/>
  <c r="BQ28" i="4"/>
  <c r="BQ82" i="4" s="1"/>
  <c r="BQ136" i="4" s="1"/>
  <c r="CE28" i="4"/>
  <c r="CE82" i="4" s="1"/>
  <c r="CE136" i="4" s="1"/>
  <c r="BH56" i="4"/>
  <c r="BH110" i="4" s="1"/>
  <c r="BH164" i="4" s="1"/>
  <c r="T30" i="11"/>
  <c r="T84" i="11" s="1"/>
  <c r="T138" i="11" s="1"/>
  <c r="BX57" i="11"/>
  <c r="BX111" i="11" s="1"/>
  <c r="BX165" i="11" s="1"/>
  <c r="BX28" i="4"/>
  <c r="BX82" i="4" s="1"/>
  <c r="BX136" i="4" s="1"/>
  <c r="BC55" i="4"/>
  <c r="BC109" i="4" s="1"/>
  <c r="BC163" i="4" s="1"/>
  <c r="AA30" i="11"/>
  <c r="AA84" i="11" s="1"/>
  <c r="AA138" i="11" s="1"/>
  <c r="BQ30" i="11"/>
  <c r="BQ84" i="11" s="1"/>
  <c r="BQ138" i="11" s="1"/>
  <c r="CE30" i="11"/>
  <c r="CE84" i="11" s="1"/>
  <c r="CE138" i="11" s="1"/>
  <c r="T57" i="12"/>
  <c r="T111" i="12" s="1"/>
  <c r="T165" i="12" s="1"/>
  <c r="AA57" i="12"/>
  <c r="AA111" i="12" s="1"/>
  <c r="AA165" i="12" s="1"/>
  <c r="F57" i="12"/>
  <c r="F111" i="12" s="1"/>
  <c r="F165" i="12" s="1"/>
  <c r="T30" i="12"/>
  <c r="T84" i="12" s="1"/>
  <c r="T138" i="12" s="1"/>
  <c r="AH30" i="12"/>
  <c r="AH84" i="12" s="1"/>
  <c r="AH138" i="12" s="1"/>
  <c r="M57" i="11"/>
  <c r="M111" i="11" s="1"/>
  <c r="M165" i="11" s="1"/>
  <c r="T57" i="11"/>
  <c r="T111" i="11" s="1"/>
  <c r="T165" i="11" s="1"/>
  <c r="BJ57" i="11"/>
  <c r="BJ111" i="11" s="1"/>
  <c r="BJ165" i="11" s="1"/>
  <c r="BX30" i="11"/>
  <c r="BX84" i="11" s="1"/>
  <c r="BX138" i="11" s="1"/>
  <c r="BC57" i="11"/>
  <c r="BC111" i="11" s="1"/>
  <c r="BC165" i="11" s="1"/>
  <c r="BQ57" i="11"/>
  <c r="BQ111" i="11" s="1"/>
  <c r="BQ165" i="11" s="1"/>
  <c r="BC56" i="4"/>
  <c r="BC110" i="4" s="1"/>
  <c r="BC164" i="4" s="1"/>
  <c r="BQ29" i="4"/>
  <c r="BQ83" i="4" s="1"/>
  <c r="BQ137" i="4" s="1"/>
  <c r="BJ56" i="4"/>
  <c r="BJ110" i="4" s="1"/>
  <c r="BJ164" i="4" s="1"/>
  <c r="BX29" i="4"/>
  <c r="BX83" i="4" s="1"/>
  <c r="BX137" i="4" s="1"/>
  <c r="BQ56" i="4"/>
  <c r="BQ110" i="4" s="1"/>
  <c r="BQ164" i="4" s="1"/>
  <c r="CE29" i="4"/>
  <c r="CE83" i="4" s="1"/>
  <c r="CE137" i="4" s="1"/>
  <c r="BX56" i="4"/>
  <c r="BX110" i="4" s="1"/>
  <c r="BX164" i="4" s="1"/>
  <c r="BL31" i="11"/>
  <c r="BL85" i="11" s="1"/>
  <c r="BL139" i="11" s="1"/>
  <c r="BE85" i="11"/>
  <c r="BE139" i="11" s="1"/>
  <c r="BK31" i="11"/>
  <c r="BK85" i="11" s="1"/>
  <c r="BK139" i="11" s="1"/>
  <c r="BD85" i="11"/>
  <c r="BD139" i="11" s="1"/>
  <c r="BJ31" i="11"/>
  <c r="BJ85" i="11" s="1"/>
  <c r="BJ139" i="11" s="1"/>
  <c r="BC85" i="11"/>
  <c r="BC139" i="11" s="1"/>
  <c r="BH31" i="11"/>
  <c r="BH85" i="11" s="1"/>
  <c r="BH139" i="11" s="1"/>
  <c r="BA85" i="11"/>
  <c r="BA139" i="11" s="1"/>
  <c r="BI31" i="11"/>
  <c r="BI85" i="11" s="1"/>
  <c r="BI139" i="11" s="1"/>
  <c r="BB85" i="11"/>
  <c r="BB139" i="11" s="1"/>
  <c r="N31" i="12"/>
  <c r="N85" i="12" s="1"/>
  <c r="N139" i="12" s="1"/>
  <c r="G85" i="12"/>
  <c r="G139" i="12" s="1"/>
  <c r="K31" i="12"/>
  <c r="K85" i="12" s="1"/>
  <c r="K139" i="12" s="1"/>
  <c r="D85" i="12"/>
  <c r="D139" i="12" s="1"/>
  <c r="M31" i="12"/>
  <c r="M85" i="12" s="1"/>
  <c r="M139" i="12" s="1"/>
  <c r="F85" i="12"/>
  <c r="F139" i="12" s="1"/>
  <c r="O31" i="12"/>
  <c r="O85" i="12" s="1"/>
  <c r="O139" i="12" s="1"/>
  <c r="H85" i="12"/>
  <c r="H139" i="12" s="1"/>
  <c r="L31" i="12"/>
  <c r="L85" i="12" s="1"/>
  <c r="L139" i="12" s="1"/>
  <c r="E85" i="12"/>
  <c r="E139" i="12" s="1"/>
  <c r="AH30" i="11"/>
  <c r="AH84" i="11" s="1"/>
  <c r="AH138" i="11" s="1"/>
  <c r="L31" i="11"/>
  <c r="L85" i="11" s="1"/>
  <c r="L139" i="11" s="1"/>
  <c r="E85" i="11"/>
  <c r="E139" i="11" s="1"/>
  <c r="K31" i="11"/>
  <c r="K85" i="11" s="1"/>
  <c r="K139" i="11" s="1"/>
  <c r="D85" i="11"/>
  <c r="D139" i="11" s="1"/>
  <c r="N31" i="11"/>
  <c r="N85" i="11" s="1"/>
  <c r="N139" i="11" s="1"/>
  <c r="G85" i="11"/>
  <c r="G139" i="11" s="1"/>
  <c r="M31" i="11"/>
  <c r="M85" i="11" s="1"/>
  <c r="M139" i="11" s="1"/>
  <c r="F85" i="11"/>
  <c r="F139" i="11" s="1"/>
  <c r="O31" i="11"/>
  <c r="O85" i="11" s="1"/>
  <c r="O139" i="11" s="1"/>
  <c r="H85" i="11"/>
  <c r="H139" i="11" s="1"/>
  <c r="BL21" i="4"/>
  <c r="BL75" i="4" s="1"/>
  <c r="BL129" i="4" s="1"/>
  <c r="BE75" i="4"/>
  <c r="BE129" i="4" s="1"/>
  <c r="BL29" i="4"/>
  <c r="BL83" i="4" s="1"/>
  <c r="BL137" i="4" s="1"/>
  <c r="BE83" i="4"/>
  <c r="BE137" i="4" s="1"/>
  <c r="BI29" i="4"/>
  <c r="BI83" i="4" s="1"/>
  <c r="BI137" i="4" s="1"/>
  <c r="BB83" i="4"/>
  <c r="BB137" i="4" s="1"/>
  <c r="BJ21" i="4"/>
  <c r="BJ75" i="4" s="1"/>
  <c r="BJ129" i="4" s="1"/>
  <c r="BC75" i="4"/>
  <c r="BC129" i="4" s="1"/>
  <c r="BK29" i="4"/>
  <c r="BK83" i="4" s="1"/>
  <c r="BK137" i="4" s="1"/>
  <c r="BD83" i="4"/>
  <c r="BD137" i="4" s="1"/>
  <c r="BV56" i="4"/>
  <c r="BV110" i="4" s="1"/>
  <c r="BV164" i="4" s="1"/>
  <c r="BH83" i="4"/>
  <c r="BH137" i="4" s="1"/>
  <c r="BK21" i="4"/>
  <c r="BK75" i="4" s="1"/>
  <c r="BK129" i="4" s="1"/>
  <c r="BD75" i="4"/>
  <c r="BD129" i="4" s="1"/>
  <c r="P186" i="4" a="1"/>
  <c r="P189" i="4" s="1"/>
  <c r="F56" i="4"/>
  <c r="F110" i="4" s="1"/>
  <c r="F164" i="4" s="1"/>
  <c r="M83" i="4"/>
  <c r="M137" i="4" s="1"/>
  <c r="AH91" i="4"/>
  <c r="AH145" i="4" s="1"/>
  <c r="AH39" i="4"/>
  <c r="AH40" i="4"/>
  <c r="AH94" i="4" s="1"/>
  <c r="AH148" i="4" s="1"/>
  <c r="AI91" i="4"/>
  <c r="AI145" i="4" s="1"/>
  <c r="AI40" i="4"/>
  <c r="AI94" i="4" s="1"/>
  <c r="AI148" i="4" s="1"/>
  <c r="AI39" i="4"/>
  <c r="AJ91" i="4"/>
  <c r="AJ145" i="4" s="1"/>
  <c r="AJ39" i="4"/>
  <c r="AJ40" i="4"/>
  <c r="AJ94" i="4" s="1"/>
  <c r="AJ148" i="4" s="1"/>
  <c r="F55" i="4"/>
  <c r="F109" i="4" s="1"/>
  <c r="F163" i="4" s="1"/>
  <c r="M82" i="4"/>
  <c r="M136" i="4" s="1"/>
  <c r="AG91" i="4"/>
  <c r="AG145" i="4" s="1"/>
  <c r="AG39" i="4"/>
  <c r="AG40" i="4"/>
  <c r="AG94" i="4" s="1"/>
  <c r="AG148" i="4" s="1"/>
  <c r="H44" i="12"/>
  <c r="H96" i="4"/>
  <c r="H150" i="4" s="1"/>
  <c r="G44" i="12"/>
  <c r="G96" i="4"/>
  <c r="G150" i="4" s="1"/>
  <c r="D44" i="12"/>
  <c r="D96" i="4"/>
  <c r="D150" i="4" s="1"/>
  <c r="F44" i="12"/>
  <c r="F96" i="4"/>
  <c r="F150" i="4" s="1"/>
  <c r="O29" i="4"/>
  <c r="H83" i="4"/>
  <c r="H137" i="4" s="1"/>
  <c r="L29" i="4"/>
  <c r="E83" i="4"/>
  <c r="E137" i="4" s="1"/>
  <c r="K29" i="4"/>
  <c r="D83" i="4"/>
  <c r="D137" i="4" s="1"/>
  <c r="E44" i="12"/>
  <c r="E96" i="4"/>
  <c r="E150" i="4" s="1"/>
  <c r="N29" i="4"/>
  <c r="G83" i="4"/>
  <c r="G137" i="4" s="1"/>
  <c r="Y71" i="11"/>
  <c r="Y125" i="11" s="1"/>
  <c r="Y179" i="11" s="1"/>
  <c r="R71" i="11"/>
  <c r="R125" i="11" s="1"/>
  <c r="R179" i="11" s="1"/>
  <c r="BA44" i="11"/>
  <c r="BA98" i="11" s="1"/>
  <c r="BA152" i="11" s="1"/>
  <c r="AF44" i="11"/>
  <c r="AF98" i="11" s="1"/>
  <c r="AF152" i="11" s="1"/>
  <c r="D71" i="11"/>
  <c r="D125" i="11" s="1"/>
  <c r="D179" i="11" s="1"/>
  <c r="K44" i="11"/>
  <c r="K98" i="11" s="1"/>
  <c r="K152" i="11" s="1"/>
  <c r="K71" i="11"/>
  <c r="K125" i="11" s="1"/>
  <c r="K179" i="11" s="1"/>
  <c r="Y44" i="11"/>
  <c r="Y98" i="11" s="1"/>
  <c r="Y152" i="11" s="1"/>
  <c r="R44" i="11"/>
  <c r="R98" i="11" s="1"/>
  <c r="R152" i="11" s="1"/>
  <c r="H58" i="11"/>
  <c r="H112" i="11" s="1"/>
  <c r="H166" i="11" s="1"/>
  <c r="BS56" i="4"/>
  <c r="BS110" i="4" s="1"/>
  <c r="BS164" i="4" s="1"/>
  <c r="BS29" i="4"/>
  <c r="BS83" i="4" s="1"/>
  <c r="BS137" i="4" s="1"/>
  <c r="BL56" i="4"/>
  <c r="BL110" i="4" s="1"/>
  <c r="BL164" i="4" s="1"/>
  <c r="BZ56" i="4"/>
  <c r="BZ110" i="4" s="1"/>
  <c r="BZ164" i="4" s="1"/>
  <c r="BZ29" i="4"/>
  <c r="BZ83" i="4" s="1"/>
  <c r="BZ137" i="4" s="1"/>
  <c r="BE56" i="4"/>
  <c r="BE110" i="4" s="1"/>
  <c r="BE164" i="4" s="1"/>
  <c r="AJ44" i="11"/>
  <c r="AJ98" i="11" s="1"/>
  <c r="AJ152" i="11" s="1"/>
  <c r="AC44" i="11"/>
  <c r="AC98" i="11" s="1"/>
  <c r="AC152" i="11" s="1"/>
  <c r="O71" i="11"/>
  <c r="O125" i="11" s="1"/>
  <c r="O179" i="11" s="1"/>
  <c r="V44" i="11"/>
  <c r="V98" i="11" s="1"/>
  <c r="V152" i="11" s="1"/>
  <c r="H71" i="11"/>
  <c r="H125" i="11" s="1"/>
  <c r="H179" i="11" s="1"/>
  <c r="O44" i="11"/>
  <c r="O98" i="11" s="1"/>
  <c r="O152" i="11" s="1"/>
  <c r="V71" i="11"/>
  <c r="V125" i="11" s="1"/>
  <c r="V179" i="11" s="1"/>
  <c r="BE44" i="11"/>
  <c r="BE98" i="11" s="1"/>
  <c r="BE152" i="11" s="1"/>
  <c r="AC71" i="11"/>
  <c r="AC125" i="11" s="1"/>
  <c r="AC179" i="11" s="1"/>
  <c r="BC44" i="11"/>
  <c r="BC98" i="11" s="1"/>
  <c r="BC152" i="11" s="1"/>
  <c r="T44" i="11"/>
  <c r="T98" i="11" s="1"/>
  <c r="T152" i="11" s="1"/>
  <c r="AA44" i="11"/>
  <c r="AA98" i="11" s="1"/>
  <c r="AA152" i="11" s="1"/>
  <c r="F71" i="11"/>
  <c r="F125" i="11" s="1"/>
  <c r="F179" i="11" s="1"/>
  <c r="AH44" i="11"/>
  <c r="AH98" i="11" s="1"/>
  <c r="AH152" i="11" s="1"/>
  <c r="T71" i="11"/>
  <c r="T125" i="11" s="1"/>
  <c r="T179" i="11" s="1"/>
  <c r="M71" i="11"/>
  <c r="M125" i="11" s="1"/>
  <c r="M179" i="11" s="1"/>
  <c r="M44" i="11"/>
  <c r="M98" i="11" s="1"/>
  <c r="M152" i="11" s="1"/>
  <c r="AA71" i="11"/>
  <c r="AA125" i="11" s="1"/>
  <c r="AA179" i="11" s="1"/>
  <c r="AF31" i="12"/>
  <c r="AF85" i="12" s="1"/>
  <c r="AF139" i="12" s="1"/>
  <c r="G71" i="11"/>
  <c r="G125" i="11" s="1"/>
  <c r="G179" i="11" s="1"/>
  <c r="U44" i="11"/>
  <c r="U98" i="11" s="1"/>
  <c r="U152" i="11" s="1"/>
  <c r="AB71" i="11"/>
  <c r="AB125" i="11" s="1"/>
  <c r="AB179" i="11" s="1"/>
  <c r="N44" i="11"/>
  <c r="N98" i="11" s="1"/>
  <c r="N152" i="11" s="1"/>
  <c r="U71" i="11"/>
  <c r="U125" i="11" s="1"/>
  <c r="U179" i="11" s="1"/>
  <c r="BD44" i="11"/>
  <c r="BD98" i="11" s="1"/>
  <c r="BD152" i="11" s="1"/>
  <c r="AI44" i="11"/>
  <c r="AI98" i="11" s="1"/>
  <c r="AI152" i="11" s="1"/>
  <c r="AB44" i="11"/>
  <c r="AB98" i="11" s="1"/>
  <c r="AB152" i="11" s="1"/>
  <c r="N71" i="11"/>
  <c r="N125" i="11" s="1"/>
  <c r="N179" i="11" s="1"/>
  <c r="Z71" i="11"/>
  <c r="Z125" i="11" s="1"/>
  <c r="Z179" i="11" s="1"/>
  <c r="BB44" i="11"/>
  <c r="BB98" i="11" s="1"/>
  <c r="BB152" i="11" s="1"/>
  <c r="E71" i="11"/>
  <c r="E125" i="11" s="1"/>
  <c r="E179" i="11" s="1"/>
  <c r="S44" i="11"/>
  <c r="S98" i="11" s="1"/>
  <c r="S152" i="11" s="1"/>
  <c r="L71" i="11"/>
  <c r="L125" i="11" s="1"/>
  <c r="L179" i="11" s="1"/>
  <c r="S71" i="11"/>
  <c r="S125" i="11" s="1"/>
  <c r="S179" i="11" s="1"/>
  <c r="AG44" i="11"/>
  <c r="AG98" i="11" s="1"/>
  <c r="AG152" i="11" s="1"/>
  <c r="Z44" i="11"/>
  <c r="Z98" i="11" s="1"/>
  <c r="Z152" i="11" s="1"/>
  <c r="L44" i="11"/>
  <c r="L98" i="11" s="1"/>
  <c r="L152" i="11" s="1"/>
  <c r="N21" i="4"/>
  <c r="N75" i="4" s="1"/>
  <c r="N129" i="4" s="1"/>
  <c r="BD48" i="4"/>
  <c r="BD102" i="4" s="1"/>
  <c r="BD156" i="4" s="1"/>
  <c r="BY21" i="4"/>
  <c r="BY75" i="4" s="1"/>
  <c r="BY129" i="4" s="1"/>
  <c r="K21" i="4"/>
  <c r="K75" i="4" s="1"/>
  <c r="K129" i="4" s="1"/>
  <c r="BO21" i="4"/>
  <c r="BO75" i="4" s="1"/>
  <c r="BO129" i="4" s="1"/>
  <c r="BV48" i="4"/>
  <c r="BV102" i="4" s="1"/>
  <c r="BV156" i="4" s="1"/>
  <c r="BH48" i="4"/>
  <c r="BH102" i="4" s="1"/>
  <c r="BH156" i="4" s="1"/>
  <c r="BV21" i="4"/>
  <c r="BV75" i="4" s="1"/>
  <c r="BV129" i="4" s="1"/>
  <c r="CC21" i="4"/>
  <c r="CC75" i="4" s="1"/>
  <c r="CC129" i="4" s="1"/>
  <c r="BA48" i="4"/>
  <c r="BA102" i="4" s="1"/>
  <c r="BA156" i="4" s="1"/>
  <c r="BH22" i="4"/>
  <c r="BH76" i="4" s="1"/>
  <c r="BH79" i="4" s="1"/>
  <c r="BO48" i="4"/>
  <c r="BO102" i="4" s="1"/>
  <c r="BO156" i="4" s="1"/>
  <c r="BL48" i="4"/>
  <c r="BL102" i="4" s="1"/>
  <c r="BL156" i="4" s="1"/>
  <c r="BZ21" i="4"/>
  <c r="BZ75" i="4" s="1"/>
  <c r="BZ129" i="4" s="1"/>
  <c r="M21" i="4"/>
  <c r="M75" i="4" s="1"/>
  <c r="M129" i="4" s="1"/>
  <c r="BI75" i="4"/>
  <c r="BI129" i="4" s="1"/>
  <c r="E75" i="4"/>
  <c r="E129" i="4" s="1"/>
  <c r="BE22" i="4"/>
  <c r="BE76" i="4" s="1"/>
  <c r="BE79" i="4" s="1"/>
  <c r="H18" i="2"/>
  <c r="E18" i="2"/>
  <c r="B18" i="2"/>
  <c r="BA75" i="4"/>
  <c r="BA129" i="4" s="1"/>
  <c r="H75" i="4"/>
  <c r="H129" i="4" s="1"/>
  <c r="K18" i="2"/>
  <c r="N18" i="2"/>
  <c r="G75" i="4"/>
  <c r="G129" i="4" s="1"/>
  <c r="D75" i="4"/>
  <c r="D129" i="4" s="1"/>
  <c r="F75" i="4"/>
  <c r="F129" i="4" s="1"/>
  <c r="AC118" i="4" l="1"/>
  <c r="AC172" i="4" s="1"/>
  <c r="AC67" i="4"/>
  <c r="AC121" i="4" s="1"/>
  <c r="AC175" i="4" s="1"/>
  <c r="AC66" i="4"/>
  <c r="Z118" i="4"/>
  <c r="Z172" i="4" s="1"/>
  <c r="Z67" i="4"/>
  <c r="Z121" i="4" s="1"/>
  <c r="Z175" i="4" s="1"/>
  <c r="Z66" i="4"/>
  <c r="U120" i="4"/>
  <c r="U71" i="4"/>
  <c r="AA147" i="4"/>
  <c r="AA152" i="4" s="1"/>
  <c r="AA98" i="4"/>
  <c r="AA118" i="4"/>
  <c r="AA172" i="4" s="1"/>
  <c r="AA66" i="4"/>
  <c r="AA67" i="4"/>
  <c r="AA121" i="4" s="1"/>
  <c r="AA175" i="4" s="1"/>
  <c r="AJ93" i="4"/>
  <c r="AJ44" i="4"/>
  <c r="AI93" i="4"/>
  <c r="AI44" i="4"/>
  <c r="AH93" i="4"/>
  <c r="AH44" i="4"/>
  <c r="AG93" i="4"/>
  <c r="AG44" i="4"/>
  <c r="V120" i="4"/>
  <c r="V71" i="4"/>
  <c r="AC147" i="4"/>
  <c r="AC152" i="4" s="1"/>
  <c r="AC98" i="4"/>
  <c r="S120" i="4"/>
  <c r="S71" i="4"/>
  <c r="S147" i="4"/>
  <c r="S152" i="4" s="1"/>
  <c r="S98" i="4"/>
  <c r="AB118" i="4"/>
  <c r="AB172" i="4" s="1"/>
  <c r="AB67" i="4"/>
  <c r="AB121" i="4" s="1"/>
  <c r="AB175" i="4" s="1"/>
  <c r="AB66" i="4"/>
  <c r="T147" i="4"/>
  <c r="T152" i="4" s="1"/>
  <c r="T98" i="4"/>
  <c r="AB147" i="4"/>
  <c r="AB152" i="4" s="1"/>
  <c r="AB98" i="4"/>
  <c r="T120" i="4"/>
  <c r="T71" i="4"/>
  <c r="AJ31" i="12"/>
  <c r="AJ85" i="12" s="1"/>
  <c r="AJ139" i="12" s="1"/>
  <c r="BL22" i="4"/>
  <c r="BL76" i="4" s="1"/>
  <c r="BL79" i="4" s="1"/>
  <c r="CG21" i="4"/>
  <c r="CG75" i="4" s="1"/>
  <c r="CG129" i="4" s="1"/>
  <c r="BR21" i="4"/>
  <c r="BR75" i="4" s="1"/>
  <c r="BR129" i="4" s="1"/>
  <c r="BK22" i="4"/>
  <c r="BK76" i="4" s="1"/>
  <c r="BK79" i="4" s="1"/>
  <c r="BD56" i="4"/>
  <c r="BD110" i="4" s="1"/>
  <c r="BD164" i="4" s="1"/>
  <c r="BS48" i="4"/>
  <c r="BS102" i="4" s="1"/>
  <c r="BS156" i="4" s="1"/>
  <c r="BE48" i="4"/>
  <c r="BE102" i="4" s="1"/>
  <c r="BE156" i="4" s="1"/>
  <c r="BR48" i="4"/>
  <c r="BR102" i="4" s="1"/>
  <c r="BR156" i="4" s="1"/>
  <c r="BK48" i="4"/>
  <c r="BK102" i="4" s="1"/>
  <c r="BK156" i="4" s="1"/>
  <c r="BS21" i="4"/>
  <c r="BS75" i="4" s="1"/>
  <c r="BS129" i="4" s="1"/>
  <c r="BY48" i="4"/>
  <c r="BY102" i="4" s="1"/>
  <c r="BY156" i="4" s="1"/>
  <c r="CF21" i="4"/>
  <c r="CF75" i="4" s="1"/>
  <c r="CF129" i="4" s="1"/>
  <c r="BV58" i="11"/>
  <c r="BV112" i="11" s="1"/>
  <c r="BV166" i="11" s="1"/>
  <c r="AA58" i="11"/>
  <c r="AA112" i="11" s="1"/>
  <c r="AA166" i="11" s="1"/>
  <c r="BJ58" i="11"/>
  <c r="BJ112" i="11" s="1"/>
  <c r="BJ166" i="11" s="1"/>
  <c r="AC31" i="12"/>
  <c r="AC85" i="12" s="1"/>
  <c r="AC139" i="12" s="1"/>
  <c r="Y31" i="12"/>
  <c r="Y85" i="12" s="1"/>
  <c r="Y139" i="12" s="1"/>
  <c r="T58" i="11"/>
  <c r="T112" i="11" s="1"/>
  <c r="T166" i="11" s="1"/>
  <c r="BP29" i="4"/>
  <c r="BP83" i="4" s="1"/>
  <c r="BP137" i="4" s="1"/>
  <c r="BY29" i="4"/>
  <c r="BY83" i="4" s="1"/>
  <c r="BY137" i="4" s="1"/>
  <c r="V58" i="12"/>
  <c r="V112" i="12" s="1"/>
  <c r="V166" i="12" s="1"/>
  <c r="R31" i="12"/>
  <c r="R85" i="12" s="1"/>
  <c r="R139" i="12" s="1"/>
  <c r="H58" i="12"/>
  <c r="H112" i="12" s="1"/>
  <c r="H166" i="12" s="1"/>
  <c r="Y31" i="11"/>
  <c r="Y85" i="11" s="1"/>
  <c r="Y139" i="11" s="1"/>
  <c r="K58" i="12"/>
  <c r="K112" i="12" s="1"/>
  <c r="K166" i="12" s="1"/>
  <c r="BR56" i="4"/>
  <c r="BR110" i="4" s="1"/>
  <c r="BR164" i="4" s="1"/>
  <c r="T31" i="11"/>
  <c r="T85" i="11" s="1"/>
  <c r="T139" i="11" s="1"/>
  <c r="CF29" i="4"/>
  <c r="CF83" i="4" s="1"/>
  <c r="CF137" i="4" s="1"/>
  <c r="K58" i="11"/>
  <c r="K112" i="11" s="1"/>
  <c r="K166" i="11" s="1"/>
  <c r="AH31" i="11"/>
  <c r="AH85" i="11" s="1"/>
  <c r="AH139" i="11" s="1"/>
  <c r="BW29" i="4"/>
  <c r="BW83" i="4" s="1"/>
  <c r="BW137" i="4" s="1"/>
  <c r="BP56" i="4"/>
  <c r="BP110" i="4" s="1"/>
  <c r="BP164" i="4" s="1"/>
  <c r="R31" i="11"/>
  <c r="R85" i="11" s="1"/>
  <c r="R139" i="11" s="1"/>
  <c r="R58" i="11"/>
  <c r="R112" i="11" s="1"/>
  <c r="R166" i="11" s="1"/>
  <c r="AA31" i="11"/>
  <c r="AA85" i="11" s="1"/>
  <c r="AA139" i="11" s="1"/>
  <c r="CD29" i="4"/>
  <c r="CD83" i="4" s="1"/>
  <c r="CD137" i="4" s="1"/>
  <c r="BB56" i="4"/>
  <c r="BB110" i="4" s="1"/>
  <c r="BB164" i="4" s="1"/>
  <c r="BY56" i="4"/>
  <c r="BY110" i="4" s="1"/>
  <c r="BY164" i="4" s="1"/>
  <c r="Y58" i="11"/>
  <c r="Y112" i="11" s="1"/>
  <c r="Y166" i="11" s="1"/>
  <c r="F58" i="11"/>
  <c r="F112" i="11" s="1"/>
  <c r="F166" i="11" s="1"/>
  <c r="BI56" i="4"/>
  <c r="BI110" i="4" s="1"/>
  <c r="BI164" i="4" s="1"/>
  <c r="BW56" i="4"/>
  <c r="BW110" i="4" s="1"/>
  <c r="BW164" i="4" s="1"/>
  <c r="CG29" i="4"/>
  <c r="CG83" i="4" s="1"/>
  <c r="CG137" i="4" s="1"/>
  <c r="BK56" i="4"/>
  <c r="BK110" i="4" s="1"/>
  <c r="BK164" i="4" s="1"/>
  <c r="BR29" i="4"/>
  <c r="BR83" i="4" s="1"/>
  <c r="BR137" i="4" s="1"/>
  <c r="AI31" i="12"/>
  <c r="AI85" i="12" s="1"/>
  <c r="AI139" i="12" s="1"/>
  <c r="E58" i="12"/>
  <c r="E112" i="12" s="1"/>
  <c r="E166" i="12" s="1"/>
  <c r="AH31" i="12"/>
  <c r="AH85" i="12" s="1"/>
  <c r="AH139" i="12" s="1"/>
  <c r="S58" i="12"/>
  <c r="S112" i="12" s="1"/>
  <c r="S166" i="12" s="1"/>
  <c r="U31" i="12"/>
  <c r="U85" i="12" s="1"/>
  <c r="U139" i="12" s="1"/>
  <c r="M58" i="12"/>
  <c r="M112" i="12" s="1"/>
  <c r="M166" i="12" s="1"/>
  <c r="Z31" i="12"/>
  <c r="Z85" i="12" s="1"/>
  <c r="Z139" i="12" s="1"/>
  <c r="AB58" i="12"/>
  <c r="AB112" i="12" s="1"/>
  <c r="AB166" i="12" s="1"/>
  <c r="N58" i="12"/>
  <c r="N112" i="12" s="1"/>
  <c r="N166" i="12" s="1"/>
  <c r="T31" i="12"/>
  <c r="T85" i="12" s="1"/>
  <c r="T139" i="12" s="1"/>
  <c r="AA31" i="12"/>
  <c r="AA85" i="12" s="1"/>
  <c r="AA139" i="12" s="1"/>
  <c r="S31" i="12"/>
  <c r="S85" i="12" s="1"/>
  <c r="S139" i="12" s="1"/>
  <c r="L58" i="12"/>
  <c r="L112" i="12" s="1"/>
  <c r="L166" i="12" s="1"/>
  <c r="AB31" i="12"/>
  <c r="AB85" i="12" s="1"/>
  <c r="AB139" i="12" s="1"/>
  <c r="U58" i="12"/>
  <c r="U112" i="12" s="1"/>
  <c r="U166" i="12" s="1"/>
  <c r="F58" i="12"/>
  <c r="F112" i="12" s="1"/>
  <c r="F166" i="12" s="1"/>
  <c r="T58" i="12"/>
  <c r="T112" i="12" s="1"/>
  <c r="T166" i="12" s="1"/>
  <c r="Z58" i="12"/>
  <c r="Z112" i="12" s="1"/>
  <c r="Z166" i="12" s="1"/>
  <c r="AG31" i="12"/>
  <c r="AG85" i="12" s="1"/>
  <c r="AG139" i="12" s="1"/>
  <c r="G58" i="12"/>
  <c r="G112" i="12" s="1"/>
  <c r="G166" i="12" s="1"/>
  <c r="AA58" i="12"/>
  <c r="AA112" i="12" s="1"/>
  <c r="AA166" i="12" s="1"/>
  <c r="BD58" i="11"/>
  <c r="BD112" i="11" s="1"/>
  <c r="BD166" i="11" s="1"/>
  <c r="BK58" i="11"/>
  <c r="BK112" i="11" s="1"/>
  <c r="BK166" i="11" s="1"/>
  <c r="BH58" i="11"/>
  <c r="BH112" i="11" s="1"/>
  <c r="BH166" i="11" s="1"/>
  <c r="G58" i="11"/>
  <c r="G112" i="11" s="1"/>
  <c r="G166" i="11" s="1"/>
  <c r="S58" i="11"/>
  <c r="S112" i="11" s="1"/>
  <c r="S166" i="11" s="1"/>
  <c r="AB58" i="11"/>
  <c r="AB112" i="11" s="1"/>
  <c r="AB166" i="11" s="1"/>
  <c r="AC31" i="11"/>
  <c r="AC85" i="11" s="1"/>
  <c r="AC139" i="11" s="1"/>
  <c r="O21" i="4"/>
  <c r="O75" i="4" s="1"/>
  <c r="O129" i="4" s="1"/>
  <c r="BZ48" i="4"/>
  <c r="BZ102" i="4" s="1"/>
  <c r="BZ156" i="4" s="1"/>
  <c r="BW31" i="11"/>
  <c r="BW85" i="11" s="1"/>
  <c r="BW139" i="11" s="1"/>
  <c r="BS58" i="11"/>
  <c r="BS112" i="11" s="1"/>
  <c r="BS166" i="11" s="1"/>
  <c r="BP58" i="11"/>
  <c r="BP112" i="11" s="1"/>
  <c r="BP166" i="11" s="1"/>
  <c r="BX31" i="11"/>
  <c r="BX85" i="11" s="1"/>
  <c r="BX139" i="11" s="1"/>
  <c r="CG31" i="11"/>
  <c r="CG85" i="11" s="1"/>
  <c r="CG139" i="11" s="1"/>
  <c r="BQ31" i="11"/>
  <c r="BQ85" i="11" s="1"/>
  <c r="BQ139" i="11" s="1"/>
  <c r="CE31" i="11"/>
  <c r="CE85" i="11" s="1"/>
  <c r="CE139" i="11" s="1"/>
  <c r="BZ58" i="11"/>
  <c r="BZ112" i="11" s="1"/>
  <c r="BZ166" i="11" s="1"/>
  <c r="BS31" i="11"/>
  <c r="BS85" i="11" s="1"/>
  <c r="BS139" i="11" s="1"/>
  <c r="CD31" i="11"/>
  <c r="CD85" i="11" s="1"/>
  <c r="CD139" i="11" s="1"/>
  <c r="BP31" i="11"/>
  <c r="BP85" i="11" s="1"/>
  <c r="BP139" i="11" s="1"/>
  <c r="BX58" i="11"/>
  <c r="BX112" i="11" s="1"/>
  <c r="BX166" i="11" s="1"/>
  <c r="BC58" i="11"/>
  <c r="BC112" i="11" s="1"/>
  <c r="BC166" i="11" s="1"/>
  <c r="BE58" i="11"/>
  <c r="BE112" i="11" s="1"/>
  <c r="BE166" i="11" s="1"/>
  <c r="BL58" i="11"/>
  <c r="BL112" i="11" s="1"/>
  <c r="BL166" i="11" s="1"/>
  <c r="BB58" i="11"/>
  <c r="BB112" i="11" s="1"/>
  <c r="BB166" i="11" s="1"/>
  <c r="BW58" i="11"/>
  <c r="BW112" i="11" s="1"/>
  <c r="BW166" i="11" s="1"/>
  <c r="BQ58" i="11"/>
  <c r="BQ112" i="11" s="1"/>
  <c r="BQ166" i="11" s="1"/>
  <c r="BZ31" i="11"/>
  <c r="BZ85" i="11" s="1"/>
  <c r="BZ139" i="11" s="1"/>
  <c r="BI58" i="11"/>
  <c r="BI112" i="11" s="1"/>
  <c r="BI166" i="11" s="1"/>
  <c r="BR58" i="11"/>
  <c r="BR112" i="11" s="1"/>
  <c r="BR166" i="11" s="1"/>
  <c r="BO31" i="11"/>
  <c r="BO85" i="11" s="1"/>
  <c r="BO139" i="11" s="1"/>
  <c r="BY31" i="11"/>
  <c r="BY85" i="11" s="1"/>
  <c r="BY139" i="11" s="1"/>
  <c r="BY58" i="11"/>
  <c r="BY112" i="11" s="1"/>
  <c r="BY166" i="11" s="1"/>
  <c r="BV31" i="11"/>
  <c r="BV85" i="11" s="1"/>
  <c r="BV139" i="11" s="1"/>
  <c r="BA58" i="11"/>
  <c r="BA112" i="11" s="1"/>
  <c r="BA166" i="11" s="1"/>
  <c r="CF31" i="11"/>
  <c r="CF85" i="11" s="1"/>
  <c r="CF139" i="11" s="1"/>
  <c r="BR31" i="11"/>
  <c r="BR85" i="11" s="1"/>
  <c r="BR139" i="11" s="1"/>
  <c r="BO58" i="11"/>
  <c r="BO112" i="11" s="1"/>
  <c r="BO166" i="11" s="1"/>
  <c r="CC31" i="11"/>
  <c r="CC85" i="11" s="1"/>
  <c r="CC139" i="11" s="1"/>
  <c r="BJ48" i="4"/>
  <c r="BJ102" i="4" s="1"/>
  <c r="BJ156" i="4" s="1"/>
  <c r="BQ48" i="4"/>
  <c r="BQ102" i="4" s="1"/>
  <c r="BQ156" i="4" s="1"/>
  <c r="BJ22" i="4"/>
  <c r="BJ76" i="4" s="1"/>
  <c r="CE21" i="4"/>
  <c r="CE75" i="4" s="1"/>
  <c r="CE129" i="4" s="1"/>
  <c r="BQ21" i="4"/>
  <c r="BQ75" i="4" s="1"/>
  <c r="BQ129" i="4" s="1"/>
  <c r="BX48" i="4"/>
  <c r="BX102" i="4" s="1"/>
  <c r="BX156" i="4" s="1"/>
  <c r="BC48" i="4"/>
  <c r="BC102" i="4" s="1"/>
  <c r="BC156" i="4" s="1"/>
  <c r="BX21" i="4"/>
  <c r="BX75" i="4" s="1"/>
  <c r="BX129" i="4" s="1"/>
  <c r="V31" i="12"/>
  <c r="V85" i="12" s="1"/>
  <c r="V139" i="12" s="1"/>
  <c r="D58" i="12"/>
  <c r="D112" i="12" s="1"/>
  <c r="D166" i="12" s="1"/>
  <c r="R58" i="12"/>
  <c r="R112" i="12" s="1"/>
  <c r="R166" i="12" s="1"/>
  <c r="AC58" i="12"/>
  <c r="AC112" i="12" s="1"/>
  <c r="AC166" i="12" s="1"/>
  <c r="O58" i="12"/>
  <c r="O112" i="12" s="1"/>
  <c r="O166" i="12" s="1"/>
  <c r="Y58" i="12"/>
  <c r="Y112" i="12" s="1"/>
  <c r="Y166" i="12" s="1"/>
  <c r="AB44" i="12"/>
  <c r="AB98" i="12" s="1"/>
  <c r="AB152" i="12" s="1"/>
  <c r="G98" i="12"/>
  <c r="G152" i="12" s="1"/>
  <c r="AA71" i="12"/>
  <c r="AA125" i="12" s="1"/>
  <c r="AA179" i="12" s="1"/>
  <c r="F98" i="12"/>
  <c r="F152" i="12" s="1"/>
  <c r="R71" i="12"/>
  <c r="R125" i="12" s="1"/>
  <c r="R179" i="12" s="1"/>
  <c r="D98" i="12"/>
  <c r="D152" i="12" s="1"/>
  <c r="AC71" i="12"/>
  <c r="AC125" i="12" s="1"/>
  <c r="AC179" i="12" s="1"/>
  <c r="H98" i="12"/>
  <c r="H152" i="12" s="1"/>
  <c r="S44" i="12"/>
  <c r="S98" i="12" s="1"/>
  <c r="S152" i="12" s="1"/>
  <c r="E98" i="12"/>
  <c r="E152" i="12" s="1"/>
  <c r="V44" i="12"/>
  <c r="V98" i="12" s="1"/>
  <c r="V152" i="12" s="1"/>
  <c r="L58" i="11"/>
  <c r="L112" i="11" s="1"/>
  <c r="L166" i="11" s="1"/>
  <c r="E58" i="11"/>
  <c r="E112" i="11" s="1"/>
  <c r="E166" i="11" s="1"/>
  <c r="U31" i="11"/>
  <c r="U85" i="11" s="1"/>
  <c r="U139" i="11" s="1"/>
  <c r="AB31" i="11"/>
  <c r="AB85" i="11" s="1"/>
  <c r="AB139" i="11" s="1"/>
  <c r="AC58" i="11"/>
  <c r="AC112" i="11" s="1"/>
  <c r="AC166" i="11" s="1"/>
  <c r="S31" i="11"/>
  <c r="S85" i="11" s="1"/>
  <c r="S139" i="11" s="1"/>
  <c r="AG31" i="11"/>
  <c r="AG85" i="11" s="1"/>
  <c r="AG139" i="11" s="1"/>
  <c r="U58" i="11"/>
  <c r="U112" i="11" s="1"/>
  <c r="U166" i="11" s="1"/>
  <c r="V58" i="11"/>
  <c r="V112" i="11" s="1"/>
  <c r="V166" i="11" s="1"/>
  <c r="V31" i="11"/>
  <c r="V85" i="11" s="1"/>
  <c r="V139" i="11" s="1"/>
  <c r="AF31" i="11"/>
  <c r="AF85" i="11" s="1"/>
  <c r="AF139" i="11" s="1"/>
  <c r="D58" i="11"/>
  <c r="D112" i="11" s="1"/>
  <c r="D166" i="11" s="1"/>
  <c r="Z31" i="11"/>
  <c r="Z85" i="11" s="1"/>
  <c r="Z139" i="11" s="1"/>
  <c r="Z58" i="11"/>
  <c r="Z112" i="11" s="1"/>
  <c r="Z166" i="11" s="1"/>
  <c r="M58" i="11"/>
  <c r="M112" i="11" s="1"/>
  <c r="M166" i="11" s="1"/>
  <c r="AI31" i="11"/>
  <c r="AI85" i="11" s="1"/>
  <c r="AI139" i="11" s="1"/>
  <c r="N58" i="11"/>
  <c r="N112" i="11" s="1"/>
  <c r="N166" i="11" s="1"/>
  <c r="O58" i="11"/>
  <c r="O112" i="11" s="1"/>
  <c r="O166" i="11" s="1"/>
  <c r="AJ31" i="11"/>
  <c r="AJ85" i="11" s="1"/>
  <c r="AJ139" i="11" s="1"/>
  <c r="P186" i="4"/>
  <c r="BB22" i="4"/>
  <c r="BB76" i="4" s="1"/>
  <c r="BB79" i="4" s="1"/>
  <c r="BB75" i="4"/>
  <c r="BB129" i="4" s="1"/>
  <c r="BL130" i="4"/>
  <c r="BL133" i="4" s="1"/>
  <c r="P188" i="4"/>
  <c r="P187" i="4"/>
  <c r="BE130" i="4"/>
  <c r="BE133" i="4" s="1"/>
  <c r="P190" i="4"/>
  <c r="BH130" i="4"/>
  <c r="BH133" i="4" s="1"/>
  <c r="R44" i="12"/>
  <c r="R98" i="12" s="1"/>
  <c r="R152" i="12" s="1"/>
  <c r="Y44" i="12"/>
  <c r="Y98" i="12" s="1"/>
  <c r="Y152" i="12" s="1"/>
  <c r="V71" i="12"/>
  <c r="V125" i="12" s="1"/>
  <c r="V179" i="12" s="1"/>
  <c r="AF44" i="12"/>
  <c r="AF98" i="12" s="1"/>
  <c r="AF152" i="12" s="1"/>
  <c r="BA44" i="12"/>
  <c r="O44" i="12"/>
  <c r="O98" i="12" s="1"/>
  <c r="O152" i="12" s="1"/>
  <c r="K44" i="12"/>
  <c r="K98" i="12" s="1"/>
  <c r="K152" i="12" s="1"/>
  <c r="AC44" i="12"/>
  <c r="AC98" i="12" s="1"/>
  <c r="AC152" i="12" s="1"/>
  <c r="D71" i="12"/>
  <c r="D125" i="12" s="1"/>
  <c r="D179" i="12" s="1"/>
  <c r="Y71" i="12"/>
  <c r="Y125" i="12" s="1"/>
  <c r="Y179" i="12" s="1"/>
  <c r="H71" i="12"/>
  <c r="H125" i="12" s="1"/>
  <c r="H179" i="12" s="1"/>
  <c r="O71" i="12"/>
  <c r="O125" i="12" s="1"/>
  <c r="O179" i="12" s="1"/>
  <c r="U44" i="12"/>
  <c r="U98" i="12" s="1"/>
  <c r="U152" i="12" s="1"/>
  <c r="K71" i="12"/>
  <c r="K125" i="12" s="1"/>
  <c r="K179" i="12" s="1"/>
  <c r="AJ44" i="12"/>
  <c r="AJ98" i="12" s="1"/>
  <c r="AJ152" i="12" s="1"/>
  <c r="BE44" i="12"/>
  <c r="M71" i="12"/>
  <c r="M125" i="12" s="1"/>
  <c r="M179" i="12" s="1"/>
  <c r="G71" i="12"/>
  <c r="G125" i="12" s="1"/>
  <c r="G179" i="12" s="1"/>
  <c r="F71" i="12"/>
  <c r="F125" i="12" s="1"/>
  <c r="F179" i="12" s="1"/>
  <c r="BD44" i="12"/>
  <c r="N71" i="12"/>
  <c r="N125" i="12" s="1"/>
  <c r="N179" i="12" s="1"/>
  <c r="T44" i="12"/>
  <c r="T98" i="12" s="1"/>
  <c r="T152" i="12" s="1"/>
  <c r="T71" i="12"/>
  <c r="T125" i="12" s="1"/>
  <c r="T179" i="12" s="1"/>
  <c r="L44" i="12"/>
  <c r="L98" i="12" s="1"/>
  <c r="L152" i="12" s="1"/>
  <c r="AB71" i="12"/>
  <c r="AB125" i="12" s="1"/>
  <c r="AB179" i="12" s="1"/>
  <c r="AI44" i="12"/>
  <c r="AI98" i="12" s="1"/>
  <c r="AI152" i="12" s="1"/>
  <c r="M44" i="12"/>
  <c r="M98" i="12" s="1"/>
  <c r="M152" i="12" s="1"/>
  <c r="E71" i="12"/>
  <c r="E125" i="12" s="1"/>
  <c r="E179" i="12" s="1"/>
  <c r="U71" i="12"/>
  <c r="U125" i="12" s="1"/>
  <c r="U179" i="12" s="1"/>
  <c r="N44" i="12"/>
  <c r="N98" i="12" s="1"/>
  <c r="N152" i="12" s="1"/>
  <c r="AA44" i="12"/>
  <c r="AA98" i="12" s="1"/>
  <c r="AA152" i="12" s="1"/>
  <c r="BC44" i="12"/>
  <c r="Z44" i="12"/>
  <c r="Z98" i="12" s="1"/>
  <c r="Z152" i="12" s="1"/>
  <c r="E56" i="4"/>
  <c r="E110" i="4" s="1"/>
  <c r="E164" i="4" s="1"/>
  <c r="L83" i="4"/>
  <c r="L137" i="4" s="1"/>
  <c r="L71" i="12"/>
  <c r="L125" i="12" s="1"/>
  <c r="L179" i="12" s="1"/>
  <c r="AH44" i="12"/>
  <c r="AH98" i="12" s="1"/>
  <c r="AH152" i="12" s="1"/>
  <c r="AG44" i="12"/>
  <c r="AG98" i="12" s="1"/>
  <c r="AG152" i="12" s="1"/>
  <c r="G56" i="4"/>
  <c r="G110" i="4" s="1"/>
  <c r="G164" i="4" s="1"/>
  <c r="N83" i="4"/>
  <c r="N137" i="4" s="1"/>
  <c r="D56" i="4"/>
  <c r="D110" i="4" s="1"/>
  <c r="D164" i="4" s="1"/>
  <c r="K83" i="4"/>
  <c r="K137" i="4" s="1"/>
  <c r="H56" i="4"/>
  <c r="H110" i="4" s="1"/>
  <c r="H164" i="4" s="1"/>
  <c r="O83" i="4"/>
  <c r="O137" i="4" s="1"/>
  <c r="Z71" i="12"/>
  <c r="Z125" i="12" s="1"/>
  <c r="Z179" i="12" s="1"/>
  <c r="BB44" i="12"/>
  <c r="S71" i="12"/>
  <c r="S125" i="12" s="1"/>
  <c r="S179" i="12" s="1"/>
  <c r="BW71" i="11"/>
  <c r="BW125" i="11" s="1"/>
  <c r="BW179" i="11" s="1"/>
  <c r="BI44" i="11"/>
  <c r="BI98" i="11" s="1"/>
  <c r="BI152" i="11" s="1"/>
  <c r="BP71" i="11"/>
  <c r="BP125" i="11" s="1"/>
  <c r="BP179" i="11" s="1"/>
  <c r="BP44" i="11"/>
  <c r="BP98" i="11" s="1"/>
  <c r="BP152" i="11" s="1"/>
  <c r="BB71" i="11"/>
  <c r="BB125" i="11" s="1"/>
  <c r="BB179" i="11" s="1"/>
  <c r="BI71" i="11"/>
  <c r="BI125" i="11" s="1"/>
  <c r="BI179" i="11" s="1"/>
  <c r="BW44" i="11"/>
  <c r="BW98" i="11" s="1"/>
  <c r="BW152" i="11" s="1"/>
  <c r="CD44" i="11"/>
  <c r="CD98" i="11" s="1"/>
  <c r="CD152" i="11" s="1"/>
  <c r="CE44" i="12"/>
  <c r="CE98" i="12" s="1"/>
  <c r="CE152" i="12" s="1"/>
  <c r="BV71" i="11"/>
  <c r="BV125" i="11" s="1"/>
  <c r="BV179" i="11" s="1"/>
  <c r="BO71" i="11"/>
  <c r="BO125" i="11" s="1"/>
  <c r="BO179" i="11" s="1"/>
  <c r="BV44" i="11"/>
  <c r="BV98" i="11" s="1"/>
  <c r="BV152" i="11" s="1"/>
  <c r="BH44" i="11"/>
  <c r="BH98" i="11" s="1"/>
  <c r="BH152" i="11" s="1"/>
  <c r="BO44" i="11"/>
  <c r="BO98" i="11" s="1"/>
  <c r="BO152" i="11" s="1"/>
  <c r="BH71" i="11"/>
  <c r="BH125" i="11" s="1"/>
  <c r="BH179" i="11" s="1"/>
  <c r="BA71" i="11"/>
  <c r="BA125" i="11" s="1"/>
  <c r="BA179" i="11" s="1"/>
  <c r="CC44" i="11"/>
  <c r="CC98" i="11" s="1"/>
  <c r="CC152" i="11" s="1"/>
  <c r="BH71" i="12"/>
  <c r="BH125" i="12" s="1"/>
  <c r="BH179" i="12" s="1"/>
  <c r="BZ71" i="11"/>
  <c r="BZ125" i="11" s="1"/>
  <c r="BZ179" i="11" s="1"/>
  <c r="BZ44" i="11"/>
  <c r="BZ98" i="11" s="1"/>
  <c r="BZ152" i="11" s="1"/>
  <c r="BE71" i="11"/>
  <c r="BE125" i="11" s="1"/>
  <c r="BE179" i="11" s="1"/>
  <c r="BS71" i="11"/>
  <c r="BS125" i="11" s="1"/>
  <c r="BS179" i="11" s="1"/>
  <c r="CG44" i="11"/>
  <c r="CG98" i="11" s="1"/>
  <c r="CG152" i="11" s="1"/>
  <c r="BS44" i="11"/>
  <c r="BS98" i="11" s="1"/>
  <c r="BS152" i="11" s="1"/>
  <c r="BL44" i="11"/>
  <c r="BL98" i="11" s="1"/>
  <c r="BL152" i="11" s="1"/>
  <c r="BL71" i="11"/>
  <c r="BL125" i="11" s="1"/>
  <c r="BL179" i="11" s="1"/>
  <c r="BJ71" i="11"/>
  <c r="BJ125" i="11" s="1"/>
  <c r="BJ179" i="11" s="1"/>
  <c r="BC71" i="11"/>
  <c r="BC125" i="11" s="1"/>
  <c r="BC179" i="11" s="1"/>
  <c r="BX71" i="11"/>
  <c r="BX125" i="11" s="1"/>
  <c r="BX179" i="11" s="1"/>
  <c r="BX44" i="11"/>
  <c r="BX98" i="11" s="1"/>
  <c r="BX152" i="11" s="1"/>
  <c r="BJ44" i="11"/>
  <c r="BJ98" i="11" s="1"/>
  <c r="BJ152" i="11" s="1"/>
  <c r="BQ71" i="11"/>
  <c r="BQ125" i="11" s="1"/>
  <c r="BQ179" i="11" s="1"/>
  <c r="BQ44" i="11"/>
  <c r="BQ98" i="11" s="1"/>
  <c r="BQ152" i="11" s="1"/>
  <c r="CE44" i="11"/>
  <c r="CE98" i="11" s="1"/>
  <c r="CE152" i="11" s="1"/>
  <c r="BR71" i="11"/>
  <c r="BR125" i="11" s="1"/>
  <c r="BR179" i="11" s="1"/>
  <c r="BR44" i="11"/>
  <c r="BR98" i="11" s="1"/>
  <c r="BR152" i="11" s="1"/>
  <c r="BD71" i="11"/>
  <c r="BD125" i="11" s="1"/>
  <c r="BD179" i="11" s="1"/>
  <c r="BK44" i="11"/>
  <c r="BK98" i="11" s="1"/>
  <c r="BK152" i="11" s="1"/>
  <c r="BY44" i="11"/>
  <c r="BY98" i="11" s="1"/>
  <c r="BY152" i="11" s="1"/>
  <c r="CF44" i="11"/>
  <c r="CF98" i="11" s="1"/>
  <c r="CF152" i="11" s="1"/>
  <c r="BK71" i="11"/>
  <c r="BK125" i="11" s="1"/>
  <c r="BK179" i="11" s="1"/>
  <c r="BY71" i="11"/>
  <c r="BY125" i="11" s="1"/>
  <c r="BY179" i="11" s="1"/>
  <c r="F77" i="11"/>
  <c r="F131" i="11" s="1"/>
  <c r="F23" i="12"/>
  <c r="F77" i="12" s="1"/>
  <c r="F131" i="12" s="1"/>
  <c r="BC77" i="11"/>
  <c r="BC131" i="11" s="1"/>
  <c r="E23" i="12"/>
  <c r="E77" i="12" s="1"/>
  <c r="E131" i="12" s="1"/>
  <c r="E77" i="11"/>
  <c r="E131" i="11" s="1"/>
  <c r="BB77" i="11"/>
  <c r="BB131" i="11" s="1"/>
  <c r="G77" i="11"/>
  <c r="G131" i="11" s="1"/>
  <c r="G23" i="12"/>
  <c r="G77" i="12" s="1"/>
  <c r="G131" i="12" s="1"/>
  <c r="BD77" i="11"/>
  <c r="BD131" i="11" s="1"/>
  <c r="D23" i="12"/>
  <c r="D77" i="12" s="1"/>
  <c r="D131" i="12" s="1"/>
  <c r="D77" i="11"/>
  <c r="D131" i="11" s="1"/>
  <c r="BA77" i="11"/>
  <c r="BA131" i="11" s="1"/>
  <c r="H77" i="11"/>
  <c r="H131" i="11" s="1"/>
  <c r="H23" i="12"/>
  <c r="H77" i="12" s="1"/>
  <c r="H131" i="12" s="1"/>
  <c r="BE77" i="11"/>
  <c r="BE131" i="11" s="1"/>
  <c r="K48" i="4"/>
  <c r="K102" i="4" s="1"/>
  <c r="K156" i="4" s="1"/>
  <c r="D48" i="4"/>
  <c r="D102" i="4" s="1"/>
  <c r="D156" i="4" s="1"/>
  <c r="F48" i="4"/>
  <c r="F102" i="4" s="1"/>
  <c r="F156" i="4" s="1"/>
  <c r="H48" i="4"/>
  <c r="H102" i="4" s="1"/>
  <c r="H156" i="4" s="1"/>
  <c r="G48" i="4"/>
  <c r="G102" i="4" s="1"/>
  <c r="G156" i="4" s="1"/>
  <c r="CG22" i="4"/>
  <c r="CG76" i="4" s="1"/>
  <c r="CG79" i="4" s="1"/>
  <c r="BV22" i="4"/>
  <c r="BV76" i="4" s="1"/>
  <c r="BV79" i="4" s="1"/>
  <c r="R21" i="4"/>
  <c r="R75" i="4" s="1"/>
  <c r="R129" i="4" s="1"/>
  <c r="R48" i="4"/>
  <c r="R102" i="4" s="1"/>
  <c r="R156" i="4" s="1"/>
  <c r="Y48" i="4"/>
  <c r="Y102" i="4" s="1"/>
  <c r="Y156" i="4" s="1"/>
  <c r="AF21" i="4"/>
  <c r="AF75" i="4" s="1"/>
  <c r="AF129" i="4" s="1"/>
  <c r="Y21" i="4"/>
  <c r="Y75" i="4" s="1"/>
  <c r="Y129" i="4" s="1"/>
  <c r="BY22" i="4"/>
  <c r="BY76" i="4" s="1"/>
  <c r="BY79" i="4" s="1"/>
  <c r="BZ22" i="4"/>
  <c r="BZ76" i="4" s="1"/>
  <c r="BZ79" i="4" s="1"/>
  <c r="BL49" i="4"/>
  <c r="BE49" i="4"/>
  <c r="K22" i="4"/>
  <c r="K76" i="4" s="1"/>
  <c r="K79" i="4" s="1"/>
  <c r="BH25" i="4"/>
  <c r="BH49" i="4"/>
  <c r="BR22" i="4"/>
  <c r="BR76" i="4" s="1"/>
  <c r="BR79" i="4" s="1"/>
  <c r="BO49" i="4"/>
  <c r="BD49" i="4"/>
  <c r="BI48" i="4"/>
  <c r="BI102" i="4" s="1"/>
  <c r="BI156" i="4" s="1"/>
  <c r="BI22" i="4"/>
  <c r="BI76" i="4" s="1"/>
  <c r="BI79" i="4" s="1"/>
  <c r="BW48" i="4"/>
  <c r="BW102" i="4" s="1"/>
  <c r="BW156" i="4" s="1"/>
  <c r="BP21" i="4"/>
  <c r="BP75" i="4" s="1"/>
  <c r="BP129" i="4" s="1"/>
  <c r="BB48" i="4"/>
  <c r="BB102" i="4" s="1"/>
  <c r="BB156" i="4" s="1"/>
  <c r="L21" i="4"/>
  <c r="BW21" i="4"/>
  <c r="BW75" i="4" s="1"/>
  <c r="BW129" i="4" s="1"/>
  <c r="CD21" i="4"/>
  <c r="CD75" i="4" s="1"/>
  <c r="CD129" i="4" s="1"/>
  <c r="BP48" i="4"/>
  <c r="BP102" i="4" s="1"/>
  <c r="BP156" i="4" s="1"/>
  <c r="O22" i="4"/>
  <c r="O76" i="4" s="1"/>
  <c r="O79" i="4" s="1"/>
  <c r="BL25" i="4"/>
  <c r="BA49" i="4"/>
  <c r="BV49" i="4"/>
  <c r="BK49" i="4"/>
  <c r="BS22" i="4"/>
  <c r="BS76" i="4" s="1"/>
  <c r="BS79" i="4" s="1"/>
  <c r="BZ49" i="4"/>
  <c r="BJ49" i="4"/>
  <c r="BS49" i="4"/>
  <c r="CC22" i="4"/>
  <c r="CC76" i="4" s="1"/>
  <c r="CC79" i="4" s="1"/>
  <c r="BO22" i="4"/>
  <c r="BO76" i="4" s="1"/>
  <c r="BO79" i="4" s="1"/>
  <c r="BY49" i="4"/>
  <c r="CF22" i="4"/>
  <c r="CF76" i="4" s="1"/>
  <c r="CF79" i="4" s="1"/>
  <c r="E22" i="4"/>
  <c r="E76" i="4" s="1"/>
  <c r="E79" i="4" s="1"/>
  <c r="D22" i="4"/>
  <c r="D76" i="4" s="1"/>
  <c r="D79" i="4" s="1"/>
  <c r="G22" i="4"/>
  <c r="G76" i="4" s="1"/>
  <c r="G79" i="4" s="1"/>
  <c r="BA22" i="4"/>
  <c r="BA76" i="4" s="1"/>
  <c r="BA79" i="4" s="1"/>
  <c r="H22" i="4"/>
  <c r="H76" i="4" s="1"/>
  <c r="H79" i="4" s="1"/>
  <c r="BC22" i="4"/>
  <c r="BC76" i="4" s="1"/>
  <c r="BC79" i="4" s="1"/>
  <c r="BD22" i="4"/>
  <c r="BD76" i="4" s="1"/>
  <c r="BD79" i="4" s="1"/>
  <c r="F22" i="4"/>
  <c r="F76" i="4" s="1"/>
  <c r="F79" i="4" s="1"/>
  <c r="BE25" i="4"/>
  <c r="AB120" i="4" l="1"/>
  <c r="AB71" i="4"/>
  <c r="AG147" i="4"/>
  <c r="AG152" i="4" s="1"/>
  <c r="AG98" i="4"/>
  <c r="AA120" i="4"/>
  <c r="AA71" i="4"/>
  <c r="U174" i="4"/>
  <c r="U179" i="4" s="1"/>
  <c r="U125" i="4"/>
  <c r="AC120" i="4"/>
  <c r="AC71" i="4"/>
  <c r="S174" i="4"/>
  <c r="S179" i="4" s="1"/>
  <c r="S125" i="4"/>
  <c r="V174" i="4"/>
  <c r="V179" i="4" s="1"/>
  <c r="V125" i="4"/>
  <c r="AH147" i="4"/>
  <c r="AH152" i="4" s="1"/>
  <c r="AH98" i="4"/>
  <c r="AJ147" i="4"/>
  <c r="AJ152" i="4" s="1"/>
  <c r="AJ98" i="4"/>
  <c r="Z120" i="4"/>
  <c r="Z71" i="4"/>
  <c r="AI147" i="4"/>
  <c r="AI152" i="4" s="1"/>
  <c r="AI98" i="4"/>
  <c r="T174" i="4"/>
  <c r="T179" i="4" s="1"/>
  <c r="T125" i="4"/>
  <c r="BC49" i="4"/>
  <c r="BR49" i="4"/>
  <c r="BK25" i="4"/>
  <c r="N22" i="4"/>
  <c r="N76" i="4" s="1"/>
  <c r="N79" i="4" s="1"/>
  <c r="M22" i="4"/>
  <c r="M76" i="4" s="1"/>
  <c r="M79" i="4" s="1"/>
  <c r="BK130" i="4"/>
  <c r="BK133" i="4" s="1"/>
  <c r="BS103" i="4"/>
  <c r="BS106" i="4" s="1"/>
  <c r="BS52" i="4"/>
  <c r="BA103" i="4"/>
  <c r="BA106" i="4" s="1"/>
  <c r="BA52" i="4"/>
  <c r="BD103" i="4"/>
  <c r="BD106" i="4" s="1"/>
  <c r="BD52" i="4"/>
  <c r="BD54" i="4" s="1"/>
  <c r="BE103" i="4"/>
  <c r="BE106" i="4" s="1"/>
  <c r="BE52" i="4"/>
  <c r="BJ130" i="4"/>
  <c r="BJ133" i="4" s="1"/>
  <c r="BJ79" i="4"/>
  <c r="BY103" i="4"/>
  <c r="BY106" i="4" s="1"/>
  <c r="BY52" i="4"/>
  <c r="BC103" i="4"/>
  <c r="BC106" i="4" s="1"/>
  <c r="BC52" i="4"/>
  <c r="BK103" i="4"/>
  <c r="BK106" i="4" s="1"/>
  <c r="BK52" i="4"/>
  <c r="BO103" i="4"/>
  <c r="BO106" i="4" s="1"/>
  <c r="BO52" i="4"/>
  <c r="BH103" i="4"/>
  <c r="BH106" i="4" s="1"/>
  <c r="BH52" i="4"/>
  <c r="BL103" i="4"/>
  <c r="BL106" i="4" s="1"/>
  <c r="BL52" i="4"/>
  <c r="BL54" i="4" s="1"/>
  <c r="BJ103" i="4"/>
  <c r="BJ106" i="4" s="1"/>
  <c r="BJ52" i="4"/>
  <c r="BR103" i="4"/>
  <c r="BR106" i="4" s="1"/>
  <c r="BR52" i="4"/>
  <c r="BZ103" i="4"/>
  <c r="BZ106" i="4" s="1"/>
  <c r="BZ52" i="4"/>
  <c r="BV103" i="4"/>
  <c r="BV106" i="4" s="1"/>
  <c r="BV52" i="4"/>
  <c r="BV54" i="4" s="1"/>
  <c r="BB25" i="4"/>
  <c r="BQ49" i="4"/>
  <c r="BJ25" i="4"/>
  <c r="BJ27" i="4" s="1"/>
  <c r="CE22" i="4"/>
  <c r="CE76" i="4" s="1"/>
  <c r="BX22" i="4"/>
  <c r="BX76" i="4" s="1"/>
  <c r="BP44" i="12"/>
  <c r="BP98" i="12" s="1"/>
  <c r="BP152" i="12" s="1"/>
  <c r="BB98" i="12"/>
  <c r="BB152" i="12" s="1"/>
  <c r="BX71" i="12"/>
  <c r="BX125" i="12" s="1"/>
  <c r="BX179" i="12" s="1"/>
  <c r="BC98" i="12"/>
  <c r="BC152" i="12" s="1"/>
  <c r="BK44" i="12"/>
  <c r="BK98" i="12" s="1"/>
  <c r="BK152" i="12" s="1"/>
  <c r="BD98" i="12"/>
  <c r="BD152" i="12" s="1"/>
  <c r="BE71" i="12"/>
  <c r="BE125" i="12" s="1"/>
  <c r="BE179" i="12" s="1"/>
  <c r="BE98" i="12"/>
  <c r="BE152" i="12" s="1"/>
  <c r="BA71" i="12"/>
  <c r="BA125" i="12" s="1"/>
  <c r="BA179" i="12" s="1"/>
  <c r="BA98" i="12"/>
  <c r="BA152" i="12" s="1"/>
  <c r="BQ22" i="4"/>
  <c r="BQ76" i="4" s="1"/>
  <c r="BQ79" i="4" s="1"/>
  <c r="BX49" i="4"/>
  <c r="BK157" i="4"/>
  <c r="BK160" i="4" s="1"/>
  <c r="BO157" i="4"/>
  <c r="BO160" i="4" s="1"/>
  <c r="BR130" i="4"/>
  <c r="BR133" i="4" s="1"/>
  <c r="BE157" i="4"/>
  <c r="BE160" i="4" s="1"/>
  <c r="BV130" i="4"/>
  <c r="BV133" i="4" s="1"/>
  <c r="BJ157" i="4"/>
  <c r="BJ160" i="4" s="1"/>
  <c r="CF130" i="4"/>
  <c r="CF133" i="4" s="1"/>
  <c r="BZ157" i="4"/>
  <c r="BZ160" i="4" s="1"/>
  <c r="BI130" i="4"/>
  <c r="BI133" i="4" s="1"/>
  <c r="BH157" i="4"/>
  <c r="BH160" i="4" s="1"/>
  <c r="BL157" i="4"/>
  <c r="BL160" i="4" s="1"/>
  <c r="CG130" i="4"/>
  <c r="CG133" i="4" s="1"/>
  <c r="BS157" i="4"/>
  <c r="BS160" i="4" s="1"/>
  <c r="BD130" i="4"/>
  <c r="BD133" i="4" s="1"/>
  <c r="BY157" i="4"/>
  <c r="BY160" i="4" s="1"/>
  <c r="BZ130" i="4"/>
  <c r="BZ133" i="4" s="1"/>
  <c r="BY130" i="4"/>
  <c r="BY133" i="4" s="1"/>
  <c r="CC130" i="4"/>
  <c r="CC133" i="4" s="1"/>
  <c r="BA130" i="4"/>
  <c r="BA133" i="4" s="1"/>
  <c r="BC130" i="4"/>
  <c r="BC133" i="4" s="1"/>
  <c r="BO130" i="4"/>
  <c r="BO133" i="4" s="1"/>
  <c r="BS130" i="4"/>
  <c r="BS133" i="4" s="1"/>
  <c r="BA157" i="4"/>
  <c r="BA160" i="4" s="1"/>
  <c r="BD157" i="4"/>
  <c r="BD160" i="4" s="1"/>
  <c r="BB130" i="4"/>
  <c r="BB133" i="4" s="1"/>
  <c r="O130" i="4"/>
  <c r="O133" i="4" s="1"/>
  <c r="H130" i="4"/>
  <c r="H133" i="4" s="1"/>
  <c r="E130" i="4"/>
  <c r="E133" i="4" s="1"/>
  <c r="F130" i="4"/>
  <c r="F133" i="4" s="1"/>
  <c r="G130" i="4"/>
  <c r="G133" i="4" s="1"/>
  <c r="D130" i="4"/>
  <c r="D133" i="4" s="1"/>
  <c r="K130" i="4"/>
  <c r="K133" i="4" s="1"/>
  <c r="M130" i="4"/>
  <c r="M133" i="4" s="1"/>
  <c r="CC44" i="12"/>
  <c r="CC98" i="12" s="1"/>
  <c r="CC152" i="12" s="1"/>
  <c r="BV71" i="12"/>
  <c r="BV125" i="12" s="1"/>
  <c r="BV179" i="12" s="1"/>
  <c r="BO44" i="12"/>
  <c r="BO98" i="12" s="1"/>
  <c r="BO152" i="12" s="1"/>
  <c r="BO71" i="12"/>
  <c r="BO125" i="12" s="1"/>
  <c r="BO179" i="12" s="1"/>
  <c r="BH44" i="12"/>
  <c r="BH98" i="12" s="1"/>
  <c r="BH152" i="12" s="1"/>
  <c r="BV44" i="12"/>
  <c r="BV98" i="12" s="1"/>
  <c r="BV152" i="12" s="1"/>
  <c r="CG44" i="12"/>
  <c r="CG98" i="12" s="1"/>
  <c r="CG152" i="12" s="1"/>
  <c r="BS71" i="12"/>
  <c r="BS125" i="12" s="1"/>
  <c r="BS179" i="12" s="1"/>
  <c r="BL71" i="12"/>
  <c r="BL125" i="12" s="1"/>
  <c r="BL179" i="12" s="1"/>
  <c r="BZ44" i="12"/>
  <c r="BZ98" i="12" s="1"/>
  <c r="BZ152" i="12" s="1"/>
  <c r="BL44" i="12"/>
  <c r="BL98" i="12" s="1"/>
  <c r="BL152" i="12" s="1"/>
  <c r="BZ71" i="12"/>
  <c r="BZ125" i="12" s="1"/>
  <c r="BZ179" i="12" s="1"/>
  <c r="BS44" i="12"/>
  <c r="BS98" i="12" s="1"/>
  <c r="BS152" i="12" s="1"/>
  <c r="BI44" i="12"/>
  <c r="BI98" i="12" s="1"/>
  <c r="BI152" i="12" s="1"/>
  <c r="CF44" i="12"/>
  <c r="CF98" i="12" s="1"/>
  <c r="CF152" i="12" s="1"/>
  <c r="BY71" i="12"/>
  <c r="BY125" i="12" s="1"/>
  <c r="BY179" i="12" s="1"/>
  <c r="BR44" i="12"/>
  <c r="BR98" i="12" s="1"/>
  <c r="BR152" i="12" s="1"/>
  <c r="BY44" i="12"/>
  <c r="BY98" i="12" s="1"/>
  <c r="BY152" i="12" s="1"/>
  <c r="BR71" i="12"/>
  <c r="BR125" i="12" s="1"/>
  <c r="BR179" i="12" s="1"/>
  <c r="BD71" i="12"/>
  <c r="BD125" i="12" s="1"/>
  <c r="BD179" i="12" s="1"/>
  <c r="BI71" i="12"/>
  <c r="BI125" i="12" s="1"/>
  <c r="BI179" i="12" s="1"/>
  <c r="BK71" i="12"/>
  <c r="BK125" i="12" s="1"/>
  <c r="BK179" i="12" s="1"/>
  <c r="CD44" i="12"/>
  <c r="CD98" i="12" s="1"/>
  <c r="CD152" i="12" s="1"/>
  <c r="BW71" i="12"/>
  <c r="BW125" i="12" s="1"/>
  <c r="BW179" i="12" s="1"/>
  <c r="BJ71" i="12"/>
  <c r="BJ125" i="12" s="1"/>
  <c r="BJ179" i="12" s="1"/>
  <c r="BX44" i="12"/>
  <c r="BX98" i="12" s="1"/>
  <c r="BX152" i="12" s="1"/>
  <c r="BQ71" i="12"/>
  <c r="BQ125" i="12" s="1"/>
  <c r="BQ179" i="12" s="1"/>
  <c r="BQ44" i="12"/>
  <c r="BQ98" i="12" s="1"/>
  <c r="BQ152" i="12" s="1"/>
  <c r="BJ44" i="12"/>
  <c r="BJ98" i="12" s="1"/>
  <c r="BJ152" i="12" s="1"/>
  <c r="BW44" i="12"/>
  <c r="BW98" i="12" s="1"/>
  <c r="BW152" i="12" s="1"/>
  <c r="BB71" i="12"/>
  <c r="BB125" i="12" s="1"/>
  <c r="BB179" i="12" s="1"/>
  <c r="BC71" i="12"/>
  <c r="BC125" i="12" s="1"/>
  <c r="BC179" i="12" s="1"/>
  <c r="E48" i="4"/>
  <c r="E102" i="4" s="1"/>
  <c r="E156" i="4" s="1"/>
  <c r="L75" i="4"/>
  <c r="L129" i="4" s="1"/>
  <c r="BP71" i="12"/>
  <c r="BP125" i="12" s="1"/>
  <c r="BP179" i="12" s="1"/>
  <c r="O25" i="4"/>
  <c r="O27" i="4" s="1"/>
  <c r="E25" i="4"/>
  <c r="BZ23" i="11"/>
  <c r="BZ77" i="11" s="1"/>
  <c r="BZ131" i="11" s="1"/>
  <c r="BL23" i="11"/>
  <c r="BL77" i="11" s="1"/>
  <c r="BL131" i="11" s="1"/>
  <c r="CG23" i="11"/>
  <c r="CG77" i="11" s="1"/>
  <c r="CG131" i="11" s="1"/>
  <c r="BE24" i="11"/>
  <c r="BS23" i="11"/>
  <c r="BS77" i="11" s="1"/>
  <c r="BS131" i="11" s="1"/>
  <c r="BS50" i="11"/>
  <c r="BS104" i="11" s="1"/>
  <c r="BS158" i="11" s="1"/>
  <c r="BL50" i="11"/>
  <c r="BL104" i="11" s="1"/>
  <c r="BL158" i="11" s="1"/>
  <c r="BE50" i="11"/>
  <c r="BE104" i="11" s="1"/>
  <c r="BE158" i="11" s="1"/>
  <c r="BZ50" i="11"/>
  <c r="BZ104" i="11" s="1"/>
  <c r="BZ158" i="11" s="1"/>
  <c r="D24" i="11"/>
  <c r="G24" i="11"/>
  <c r="H24" i="12"/>
  <c r="BE23" i="12"/>
  <c r="BE77" i="12" s="1"/>
  <c r="BE131" i="12" s="1"/>
  <c r="D24" i="12"/>
  <c r="BA23" i="12"/>
  <c r="BA77" i="12" s="1"/>
  <c r="BA131" i="12" s="1"/>
  <c r="BB24" i="11"/>
  <c r="CD23" i="11"/>
  <c r="CD77" i="11" s="1"/>
  <c r="CD131" i="11" s="1"/>
  <c r="BW23" i="11"/>
  <c r="BW77" i="11" s="1"/>
  <c r="BW131" i="11" s="1"/>
  <c r="BP50" i="11"/>
  <c r="BP104" i="11" s="1"/>
  <c r="BP158" i="11" s="1"/>
  <c r="BP23" i="11"/>
  <c r="BP77" i="11" s="1"/>
  <c r="BP131" i="11" s="1"/>
  <c r="BI50" i="11"/>
  <c r="BI104" i="11" s="1"/>
  <c r="BI158" i="11" s="1"/>
  <c r="BI23" i="11"/>
  <c r="BI77" i="11" s="1"/>
  <c r="BI131" i="11" s="1"/>
  <c r="BW50" i="11"/>
  <c r="BW104" i="11" s="1"/>
  <c r="BW158" i="11" s="1"/>
  <c r="BB50" i="11"/>
  <c r="BB104" i="11" s="1"/>
  <c r="BB158" i="11" s="1"/>
  <c r="BX50" i="11"/>
  <c r="BX104" i="11" s="1"/>
  <c r="BX158" i="11" s="1"/>
  <c r="BC50" i="11"/>
  <c r="BC104" i="11" s="1"/>
  <c r="BC158" i="11" s="1"/>
  <c r="CE23" i="11"/>
  <c r="CE77" i="11" s="1"/>
  <c r="CE131" i="11" s="1"/>
  <c r="BX23" i="11"/>
  <c r="BX77" i="11" s="1"/>
  <c r="BX131" i="11" s="1"/>
  <c r="BQ50" i="11"/>
  <c r="BQ104" i="11" s="1"/>
  <c r="BQ158" i="11" s="1"/>
  <c r="BQ23" i="11"/>
  <c r="BQ77" i="11" s="1"/>
  <c r="BQ131" i="11" s="1"/>
  <c r="BJ23" i="11"/>
  <c r="BJ77" i="11" s="1"/>
  <c r="BJ131" i="11" s="1"/>
  <c r="BJ50" i="11"/>
  <c r="BJ104" i="11" s="1"/>
  <c r="BJ158" i="11" s="1"/>
  <c r="BC24" i="11"/>
  <c r="H24" i="11"/>
  <c r="BK23" i="11"/>
  <c r="BK77" i="11" s="1"/>
  <c r="BK131" i="11" s="1"/>
  <c r="BY23" i="11"/>
  <c r="BY77" i="11" s="1"/>
  <c r="BY131" i="11" s="1"/>
  <c r="BY50" i="11"/>
  <c r="BY104" i="11" s="1"/>
  <c r="BY158" i="11" s="1"/>
  <c r="BD50" i="11"/>
  <c r="BD104" i="11" s="1"/>
  <c r="BD158" i="11" s="1"/>
  <c r="CF23" i="11"/>
  <c r="CF77" i="11" s="1"/>
  <c r="CF131" i="11" s="1"/>
  <c r="BR50" i="11"/>
  <c r="BR104" i="11" s="1"/>
  <c r="BR158" i="11" s="1"/>
  <c r="BD24" i="11"/>
  <c r="BR23" i="11"/>
  <c r="BR77" i="11" s="1"/>
  <c r="BR131" i="11" s="1"/>
  <c r="BK50" i="11"/>
  <c r="BK104" i="11" s="1"/>
  <c r="BK158" i="11" s="1"/>
  <c r="E24" i="11"/>
  <c r="BC23" i="12"/>
  <c r="BC77" i="12" s="1"/>
  <c r="BC131" i="12" s="1"/>
  <c r="F24" i="12"/>
  <c r="CC23" i="11"/>
  <c r="CC77" i="11" s="1"/>
  <c r="CC131" i="11" s="1"/>
  <c r="BO23" i="11"/>
  <c r="BO77" i="11" s="1"/>
  <c r="BO131" i="11" s="1"/>
  <c r="BO50" i="11"/>
  <c r="BO104" i="11" s="1"/>
  <c r="BO158" i="11" s="1"/>
  <c r="BA50" i="11"/>
  <c r="BA104" i="11" s="1"/>
  <c r="BA158" i="11" s="1"/>
  <c r="BV23" i="11"/>
  <c r="BV77" i="11" s="1"/>
  <c r="BV131" i="11" s="1"/>
  <c r="BH23" i="11"/>
  <c r="BH77" i="11" s="1"/>
  <c r="BH131" i="11" s="1"/>
  <c r="BA24" i="11"/>
  <c r="BV50" i="11"/>
  <c r="BV104" i="11" s="1"/>
  <c r="BV158" i="11" s="1"/>
  <c r="BH50" i="11"/>
  <c r="BH104" i="11" s="1"/>
  <c r="BH158" i="11" s="1"/>
  <c r="BD23" i="12"/>
  <c r="BD77" i="12" s="1"/>
  <c r="BD131" i="12" s="1"/>
  <c r="G24" i="12"/>
  <c r="BB23" i="12"/>
  <c r="BB77" i="12" s="1"/>
  <c r="BB131" i="12" s="1"/>
  <c r="E24" i="12"/>
  <c r="F24" i="11"/>
  <c r="M25" i="4"/>
  <c r="M27" i="4" s="1"/>
  <c r="H49" i="4"/>
  <c r="G49" i="4"/>
  <c r="F49" i="4"/>
  <c r="D49" i="4"/>
  <c r="CG25" i="4"/>
  <c r="CG27" i="4" s="1"/>
  <c r="BS25" i="4"/>
  <c r="BS27" i="4" s="1"/>
  <c r="BY54" i="4"/>
  <c r="BX25" i="4"/>
  <c r="BX27" i="4" s="1"/>
  <c r="BJ54" i="4"/>
  <c r="BR25" i="4"/>
  <c r="BR27" i="4" s="1"/>
  <c r="BY25" i="4"/>
  <c r="BY27" i="4" s="1"/>
  <c r="BV25" i="4"/>
  <c r="BV27" i="4" s="1"/>
  <c r="K25" i="4"/>
  <c r="Y22" i="4"/>
  <c r="Y76" i="4" s="1"/>
  <c r="Y79" i="4" s="1"/>
  <c r="BL27" i="4"/>
  <c r="BW22" i="4"/>
  <c r="BW76" i="4" s="1"/>
  <c r="BW79" i="4" s="1"/>
  <c r="BP22" i="4"/>
  <c r="BP76" i="4" s="1"/>
  <c r="BP79" i="4" s="1"/>
  <c r="BH27" i="4"/>
  <c r="AF22" i="4"/>
  <c r="AF76" i="4" s="1"/>
  <c r="AF79" i="4" s="1"/>
  <c r="CD22" i="4"/>
  <c r="CD76" i="4" s="1"/>
  <c r="CD79" i="4" s="1"/>
  <c r="CC25" i="4"/>
  <c r="L48" i="4"/>
  <c r="L102" i="4" s="1"/>
  <c r="L156" i="4" s="1"/>
  <c r="S48" i="4"/>
  <c r="S102" i="4" s="1"/>
  <c r="S156" i="4" s="1"/>
  <c r="S21" i="4"/>
  <c r="S75" i="4" s="1"/>
  <c r="S129" i="4" s="1"/>
  <c r="Z21" i="4"/>
  <c r="Z75" i="4" s="1"/>
  <c r="Z129" i="4" s="1"/>
  <c r="AG21" i="4"/>
  <c r="AG75" i="4" s="1"/>
  <c r="AG129" i="4" s="1"/>
  <c r="Z48" i="4"/>
  <c r="Z102" i="4" s="1"/>
  <c r="Z156" i="4" s="1"/>
  <c r="BW49" i="4"/>
  <c r="Y49" i="4"/>
  <c r="BI49" i="4"/>
  <c r="R22" i="4"/>
  <c r="R76" i="4" s="1"/>
  <c r="R79" i="4" s="1"/>
  <c r="CF25" i="4"/>
  <c r="BO25" i="4"/>
  <c r="BP49" i="4"/>
  <c r="BB49" i="4"/>
  <c r="L22" i="4"/>
  <c r="L76" i="4" s="1"/>
  <c r="L79" i="4" s="1"/>
  <c r="BI25" i="4"/>
  <c r="BK27" i="4"/>
  <c r="BZ25" i="4"/>
  <c r="K49" i="4"/>
  <c r="R49" i="4"/>
  <c r="BB27" i="4"/>
  <c r="BE27" i="4"/>
  <c r="F25" i="4"/>
  <c r="BC25" i="4"/>
  <c r="BD25" i="4"/>
  <c r="H25" i="4"/>
  <c r="BA25" i="4"/>
  <c r="D25" i="4"/>
  <c r="G25" i="4"/>
  <c r="Z174" i="4" l="1"/>
  <c r="Z179" i="4" s="1"/>
  <c r="Z125" i="4"/>
  <c r="AC174" i="4"/>
  <c r="AC179" i="4" s="1"/>
  <c r="AC125" i="4"/>
  <c r="AA174" i="4"/>
  <c r="AA179" i="4" s="1"/>
  <c r="AA125" i="4"/>
  <c r="AB174" i="4"/>
  <c r="AB179" i="4" s="1"/>
  <c r="AB125" i="4"/>
  <c r="BR157" i="4"/>
  <c r="BR160" i="4" s="1"/>
  <c r="BC157" i="4"/>
  <c r="BC160" i="4" s="1"/>
  <c r="BV157" i="4"/>
  <c r="BV160" i="4" s="1"/>
  <c r="N130" i="4"/>
  <c r="N133" i="4" s="1"/>
  <c r="N25" i="4"/>
  <c r="N27" i="4" s="1"/>
  <c r="K103" i="4"/>
  <c r="K106" i="4" s="1"/>
  <c r="K52" i="4"/>
  <c r="K54" i="4" s="1"/>
  <c r="K108" i="4" s="1"/>
  <c r="K162" i="4" s="1"/>
  <c r="BW103" i="4"/>
  <c r="BW106" i="4" s="1"/>
  <c r="BW52" i="4"/>
  <c r="BW54" i="4" s="1"/>
  <c r="D103" i="4"/>
  <c r="D106" i="4" s="1"/>
  <c r="D52" i="4"/>
  <c r="BQ103" i="4"/>
  <c r="BQ52" i="4"/>
  <c r="BQ54" i="4" s="1"/>
  <c r="BQ108" i="4" s="1"/>
  <c r="BB103" i="4"/>
  <c r="BB106" i="4" s="1"/>
  <c r="BB52" i="4"/>
  <c r="F103" i="4"/>
  <c r="F106" i="4" s="1"/>
  <c r="F52" i="4"/>
  <c r="F54" i="4" s="1"/>
  <c r="BX103" i="4"/>
  <c r="BX52" i="4"/>
  <c r="BX54" i="4" s="1"/>
  <c r="BX130" i="4"/>
  <c r="BX133" i="4" s="1"/>
  <c r="BX79" i="4"/>
  <c r="BI103" i="4"/>
  <c r="BI106" i="4" s="1"/>
  <c r="BI52" i="4"/>
  <c r="G103" i="4"/>
  <c r="G106" i="4" s="1"/>
  <c r="G52" i="4"/>
  <c r="G54" i="4" s="1"/>
  <c r="CE130" i="4"/>
  <c r="CE133" i="4" s="1"/>
  <c r="CE79" i="4"/>
  <c r="BP103" i="4"/>
  <c r="BP106" i="4" s="1"/>
  <c r="BP52" i="4"/>
  <c r="R103" i="4"/>
  <c r="R106" i="4" s="1"/>
  <c r="R52" i="4"/>
  <c r="R54" i="4" s="1"/>
  <c r="R108" i="4" s="1"/>
  <c r="R162" i="4" s="1"/>
  <c r="Y103" i="4"/>
  <c r="Y106" i="4" s="1"/>
  <c r="Y52" i="4"/>
  <c r="Y54" i="4" s="1"/>
  <c r="Y108" i="4" s="1"/>
  <c r="Y162" i="4" s="1"/>
  <c r="H103" i="4"/>
  <c r="H106" i="4" s="1"/>
  <c r="H52" i="4"/>
  <c r="H54" i="4" s="1"/>
  <c r="E78" i="12"/>
  <c r="E81" i="12" s="1"/>
  <c r="E27" i="12"/>
  <c r="G78" i="11"/>
  <c r="G81" i="11" s="1"/>
  <c r="G27" i="11"/>
  <c r="F78" i="12"/>
  <c r="F81" i="12" s="1"/>
  <c r="F27" i="12"/>
  <c r="H78" i="11"/>
  <c r="H81" i="11" s="1"/>
  <c r="H27" i="11"/>
  <c r="D78" i="12"/>
  <c r="D81" i="12" s="1"/>
  <c r="D27" i="12"/>
  <c r="D78" i="11"/>
  <c r="D81" i="11" s="1"/>
  <c r="D27" i="11"/>
  <c r="BA78" i="11"/>
  <c r="BA81" i="11" s="1"/>
  <c r="BA27" i="11"/>
  <c r="BD78" i="11"/>
  <c r="BD81" i="11" s="1"/>
  <c r="BD27" i="11"/>
  <c r="BC78" i="11"/>
  <c r="BC81" i="11" s="1"/>
  <c r="BC27" i="11"/>
  <c r="BC29" i="11" s="1"/>
  <c r="G78" i="12"/>
  <c r="G81" i="12" s="1"/>
  <c r="G27" i="12"/>
  <c r="F78" i="11"/>
  <c r="F81" i="11" s="1"/>
  <c r="F27" i="11"/>
  <c r="E78" i="11"/>
  <c r="E81" i="11" s="1"/>
  <c r="E27" i="11"/>
  <c r="BB78" i="11"/>
  <c r="BB81" i="11" s="1"/>
  <c r="BB27" i="11"/>
  <c r="BB29" i="11" s="1"/>
  <c r="H78" i="12"/>
  <c r="H81" i="12" s="1"/>
  <c r="H27" i="12"/>
  <c r="BE78" i="11"/>
  <c r="BE81" i="11" s="1"/>
  <c r="BE27" i="11"/>
  <c r="BE29" i="11" s="1"/>
  <c r="CE25" i="4"/>
  <c r="BQ25" i="4"/>
  <c r="BQ27" i="4" s="1"/>
  <c r="BQ130" i="4"/>
  <c r="BQ133" i="4" s="1"/>
  <c r="H132" i="11"/>
  <c r="H135" i="11" s="1"/>
  <c r="G132" i="11"/>
  <c r="G135" i="11" s="1"/>
  <c r="BB157" i="4"/>
  <c r="BB160" i="4" s="1"/>
  <c r="BW157" i="4"/>
  <c r="BW160" i="4" s="1"/>
  <c r="CD130" i="4"/>
  <c r="CD133" i="4" s="1"/>
  <c r="BP130" i="4"/>
  <c r="BP133" i="4" s="1"/>
  <c r="BI157" i="4"/>
  <c r="BI160" i="4" s="1"/>
  <c r="BW130" i="4"/>
  <c r="BW133" i="4" s="1"/>
  <c r="BV59" i="4"/>
  <c r="BV108" i="4"/>
  <c r="BY58" i="4"/>
  <c r="BY108" i="4"/>
  <c r="BL58" i="4"/>
  <c r="BL108" i="4"/>
  <c r="BJ58" i="4"/>
  <c r="BJ108" i="4"/>
  <c r="BD59" i="4"/>
  <c r="BD108" i="4"/>
  <c r="CG32" i="4"/>
  <c r="CG81" i="4"/>
  <c r="BV32" i="4"/>
  <c r="BV81" i="4"/>
  <c r="BY31" i="4"/>
  <c r="BY81" i="4"/>
  <c r="BX32" i="4"/>
  <c r="BX81" i="4"/>
  <c r="BR31" i="4"/>
  <c r="BR81" i="4"/>
  <c r="BS31" i="4"/>
  <c r="BS81" i="4"/>
  <c r="BK32" i="4"/>
  <c r="BK81" i="4"/>
  <c r="BJ31" i="4"/>
  <c r="BJ81" i="4"/>
  <c r="BL31" i="4"/>
  <c r="BL81" i="4"/>
  <c r="BH32" i="4"/>
  <c r="BH81" i="4"/>
  <c r="BB31" i="4"/>
  <c r="BB43" i="4" s="1"/>
  <c r="M193" i="4" s="1"/>
  <c r="BB81" i="4"/>
  <c r="BE31" i="4"/>
  <c r="BE43" i="4" s="1"/>
  <c r="P193" i="4" s="1"/>
  <c r="BE81" i="4"/>
  <c r="K157" i="4"/>
  <c r="K160" i="4" s="1"/>
  <c r="D157" i="4"/>
  <c r="D160" i="4" s="1"/>
  <c r="H157" i="4"/>
  <c r="H160" i="4" s="1"/>
  <c r="F157" i="4"/>
  <c r="F160" i="4" s="1"/>
  <c r="R157" i="4"/>
  <c r="R160" i="4" s="1"/>
  <c r="L130" i="4"/>
  <c r="L133" i="4" s="1"/>
  <c r="R130" i="4"/>
  <c r="R133" i="4" s="1"/>
  <c r="AF130" i="4"/>
  <c r="AF133" i="4" s="1"/>
  <c r="Y130" i="4"/>
  <c r="Y133" i="4" s="1"/>
  <c r="L186" i="4" a="1"/>
  <c r="E49" i="4"/>
  <c r="N32" i="4"/>
  <c r="N81" i="4"/>
  <c r="N135" i="4" s="1"/>
  <c r="O32" i="4"/>
  <c r="O81" i="4"/>
  <c r="O135" i="4" s="1"/>
  <c r="O139" i="4" s="1"/>
  <c r="O151" i="4" s="1"/>
  <c r="M31" i="4"/>
  <c r="M43" i="4" s="1"/>
  <c r="M81" i="4"/>
  <c r="M135" i="4" s="1"/>
  <c r="M140" i="4" s="1"/>
  <c r="E27" i="4"/>
  <c r="BA29" i="11"/>
  <c r="CF24" i="11"/>
  <c r="BY24" i="11"/>
  <c r="BQ24" i="11"/>
  <c r="BC51" i="11"/>
  <c r="BP51" i="11"/>
  <c r="CC23" i="12"/>
  <c r="CC77" i="12" s="1"/>
  <c r="CC131" i="12" s="1"/>
  <c r="BO23" i="12"/>
  <c r="BO77" i="12" s="1"/>
  <c r="BO131" i="12" s="1"/>
  <c r="BA24" i="12"/>
  <c r="BO50" i="12"/>
  <c r="BO104" i="12" s="1"/>
  <c r="BO158" i="12" s="1"/>
  <c r="BV23" i="12"/>
  <c r="BV77" i="12" s="1"/>
  <c r="BV131" i="12" s="1"/>
  <c r="BA50" i="12"/>
  <c r="BA104" i="12" s="1"/>
  <c r="BA158" i="12" s="1"/>
  <c r="BV50" i="12"/>
  <c r="BV104" i="12" s="1"/>
  <c r="BV158" i="12" s="1"/>
  <c r="BH50" i="12"/>
  <c r="BH104" i="12" s="1"/>
  <c r="BH158" i="12" s="1"/>
  <c r="BH23" i="12"/>
  <c r="BH77" i="12" s="1"/>
  <c r="BH131" i="12" s="1"/>
  <c r="BE51" i="11"/>
  <c r="BC24" i="12"/>
  <c r="CE23" i="12"/>
  <c r="CE77" i="12" s="1"/>
  <c r="CE131" i="12" s="1"/>
  <c r="BQ50" i="12"/>
  <c r="BQ104" i="12" s="1"/>
  <c r="BQ158" i="12" s="1"/>
  <c r="BC50" i="12"/>
  <c r="BC104" i="12" s="1"/>
  <c r="BC158" i="12" s="1"/>
  <c r="BX23" i="12"/>
  <c r="BX77" i="12" s="1"/>
  <c r="BX131" i="12" s="1"/>
  <c r="BQ23" i="12"/>
  <c r="BQ77" i="12" s="1"/>
  <c r="BQ131" i="12" s="1"/>
  <c r="BJ50" i="12"/>
  <c r="BJ104" i="12" s="1"/>
  <c r="BJ158" i="12" s="1"/>
  <c r="BJ23" i="12"/>
  <c r="BJ77" i="12" s="1"/>
  <c r="BJ131" i="12" s="1"/>
  <c r="BX50" i="12"/>
  <c r="BX104" i="12" s="1"/>
  <c r="BX158" i="12" s="1"/>
  <c r="N23" i="11"/>
  <c r="N77" i="11" s="1"/>
  <c r="N131" i="11" s="1"/>
  <c r="BK24" i="11"/>
  <c r="BX51" i="11"/>
  <c r="CG24" i="11"/>
  <c r="D54" i="4"/>
  <c r="BH51" i="11"/>
  <c r="BV24" i="11"/>
  <c r="CC24" i="11"/>
  <c r="BY51" i="11"/>
  <c r="M23" i="11"/>
  <c r="M77" i="11" s="1"/>
  <c r="M131" i="11" s="1"/>
  <c r="BJ24" i="11"/>
  <c r="BJ27" i="11" s="1"/>
  <c r="BX24" i="11"/>
  <c r="BB51" i="11"/>
  <c r="CD24" i="11"/>
  <c r="BS51" i="11"/>
  <c r="O23" i="11"/>
  <c r="O77" i="11" s="1"/>
  <c r="O131" i="11" s="1"/>
  <c r="BL24" i="11"/>
  <c r="BK50" i="12"/>
  <c r="BK104" i="12" s="1"/>
  <c r="BK158" i="12" s="1"/>
  <c r="BY50" i="12"/>
  <c r="BY104" i="12" s="1"/>
  <c r="BY158" i="12" s="1"/>
  <c r="BR23" i="12"/>
  <c r="BR77" i="12" s="1"/>
  <c r="BR131" i="12" s="1"/>
  <c r="CF23" i="12"/>
  <c r="CF77" i="12" s="1"/>
  <c r="CF131" i="12" s="1"/>
  <c r="BK23" i="12"/>
  <c r="BK77" i="12" s="1"/>
  <c r="BK131" i="12" s="1"/>
  <c r="BD50" i="12"/>
  <c r="BD104" i="12" s="1"/>
  <c r="BD158" i="12" s="1"/>
  <c r="BY23" i="12"/>
  <c r="BY77" i="12" s="1"/>
  <c r="BY131" i="12" s="1"/>
  <c r="BD24" i="12"/>
  <c r="BR50" i="12"/>
  <c r="BR104" i="12" s="1"/>
  <c r="BR158" i="12" s="1"/>
  <c r="BO51" i="11"/>
  <c r="BK51" i="11"/>
  <c r="L23" i="11"/>
  <c r="L77" i="11" s="1"/>
  <c r="L131" i="11" s="1"/>
  <c r="BI24" i="11"/>
  <c r="BW23" i="12"/>
  <c r="BW77" i="12" s="1"/>
  <c r="BW131" i="12" s="1"/>
  <c r="BI50" i="12"/>
  <c r="BI104" i="12" s="1"/>
  <c r="BI158" i="12" s="1"/>
  <c r="BB24" i="12"/>
  <c r="BB50" i="12"/>
  <c r="BB104" i="12" s="1"/>
  <c r="BB158" i="12" s="1"/>
  <c r="BP23" i="12"/>
  <c r="BP77" i="12" s="1"/>
  <c r="BP131" i="12" s="1"/>
  <c r="BW50" i="12"/>
  <c r="BW104" i="12" s="1"/>
  <c r="BW158" i="12" s="1"/>
  <c r="BP50" i="12"/>
  <c r="BP104" i="12" s="1"/>
  <c r="BP158" i="12" s="1"/>
  <c r="CD23" i="12"/>
  <c r="CD77" i="12" s="1"/>
  <c r="CD131" i="12" s="1"/>
  <c r="BI23" i="12"/>
  <c r="BI77" i="12" s="1"/>
  <c r="BI131" i="12" s="1"/>
  <c r="BH24" i="11"/>
  <c r="K23" i="11"/>
  <c r="K77" i="11" s="1"/>
  <c r="K131" i="11" s="1"/>
  <c r="BO24" i="11"/>
  <c r="BR24" i="11"/>
  <c r="BD51" i="11"/>
  <c r="BJ51" i="11"/>
  <c r="BQ51" i="11"/>
  <c r="BI51" i="11"/>
  <c r="BW24" i="11"/>
  <c r="BL51" i="11"/>
  <c r="BV51" i="11"/>
  <c r="BA51" i="11"/>
  <c r="BR51" i="11"/>
  <c r="CE24" i="11"/>
  <c r="BW51" i="11"/>
  <c r="BP24" i="11"/>
  <c r="BS50" i="12"/>
  <c r="BS104" i="12" s="1"/>
  <c r="BS158" i="12" s="1"/>
  <c r="BE50" i="12"/>
  <c r="BE104" i="12" s="1"/>
  <c r="BE158" i="12" s="1"/>
  <c r="BZ50" i="12"/>
  <c r="BZ104" i="12" s="1"/>
  <c r="BZ158" i="12" s="1"/>
  <c r="CG23" i="12"/>
  <c r="CG77" i="12" s="1"/>
  <c r="CG131" i="12" s="1"/>
  <c r="BS23" i="12"/>
  <c r="BS77" i="12" s="1"/>
  <c r="BS131" i="12" s="1"/>
  <c r="BE24" i="12"/>
  <c r="BL50" i="12"/>
  <c r="BL104" i="12" s="1"/>
  <c r="BL158" i="12" s="1"/>
  <c r="BL23" i="12"/>
  <c r="BL77" i="12" s="1"/>
  <c r="BL131" i="12" s="1"/>
  <c r="BZ23" i="12"/>
  <c r="BZ77" i="12" s="1"/>
  <c r="BZ131" i="12" s="1"/>
  <c r="BZ51" i="11"/>
  <c r="BS24" i="11"/>
  <c r="BZ24" i="11"/>
  <c r="BP54" i="4"/>
  <c r="BX31" i="4"/>
  <c r="K27" i="4"/>
  <c r="BJ32" i="4"/>
  <c r="CD25" i="4"/>
  <c r="CD27" i="4" s="1"/>
  <c r="BV31" i="4"/>
  <c r="M32" i="4"/>
  <c r="CG31" i="4"/>
  <c r="BQ58" i="4"/>
  <c r="BS32" i="4"/>
  <c r="AF25" i="4"/>
  <c r="AF27" i="4" s="1"/>
  <c r="AF81" i="4" s="1"/>
  <c r="AF135" i="4" s="1"/>
  <c r="BD58" i="4"/>
  <c r="BW25" i="4"/>
  <c r="BW27" i="4" s="1"/>
  <c r="BO54" i="4"/>
  <c r="BK31" i="4"/>
  <c r="BB54" i="4"/>
  <c r="R25" i="4"/>
  <c r="R27" i="4" s="1"/>
  <c r="R81" i="4" s="1"/>
  <c r="R135" i="4" s="1"/>
  <c r="N31" i="4"/>
  <c r="N43" i="4" s="1"/>
  <c r="BY32" i="4"/>
  <c r="BV58" i="4"/>
  <c r="L25" i="4"/>
  <c r="BH31" i="4"/>
  <c r="BL59" i="4"/>
  <c r="O31" i="4"/>
  <c r="O43" i="4" s="1"/>
  <c r="BR32" i="4"/>
  <c r="BA54" i="4"/>
  <c r="BR54" i="4"/>
  <c r="S49" i="4"/>
  <c r="Y25" i="4"/>
  <c r="Y27" i="4" s="1"/>
  <c r="Y81" i="4" s="1"/>
  <c r="Y135" i="4" s="1"/>
  <c r="Z49" i="4"/>
  <c r="BE54" i="4"/>
  <c r="BI27" i="4"/>
  <c r="CF27" i="4"/>
  <c r="AG22" i="4"/>
  <c r="AG76" i="4" s="1"/>
  <c r="AG79" i="4" s="1"/>
  <c r="L49" i="4"/>
  <c r="BK54" i="4"/>
  <c r="BL32" i="4"/>
  <c r="BJ59" i="4"/>
  <c r="BZ27" i="4"/>
  <c r="BS54" i="4"/>
  <c r="S22" i="4"/>
  <c r="S76" i="4" s="1"/>
  <c r="S79" i="4" s="1"/>
  <c r="BO27" i="4"/>
  <c r="BH54" i="4"/>
  <c r="BZ54" i="4"/>
  <c r="CE27" i="4"/>
  <c r="BC54" i="4"/>
  <c r="BY59" i="4"/>
  <c r="Z22" i="4"/>
  <c r="Z76" i="4" s="1"/>
  <c r="Z79" i="4" s="1"/>
  <c r="CC27" i="4"/>
  <c r="BP25" i="4"/>
  <c r="T48" i="4"/>
  <c r="T102" i="4" s="1"/>
  <c r="T156" i="4" s="1"/>
  <c r="M48" i="4"/>
  <c r="M102" i="4" s="1"/>
  <c r="M156" i="4" s="1"/>
  <c r="T21" i="4"/>
  <c r="T75" i="4" s="1"/>
  <c r="T129" i="4" s="1"/>
  <c r="AA21" i="4"/>
  <c r="AA75" i="4" s="1"/>
  <c r="AA129" i="4" s="1"/>
  <c r="AH21" i="4"/>
  <c r="AH75" i="4" s="1"/>
  <c r="AH129" i="4" s="1"/>
  <c r="AA48" i="4"/>
  <c r="AA102" i="4" s="1"/>
  <c r="AA156" i="4" s="1"/>
  <c r="S56" i="4"/>
  <c r="S110" i="4" s="1"/>
  <c r="S164" i="4" s="1"/>
  <c r="S29" i="4"/>
  <c r="S83" i="4" s="1"/>
  <c r="S137" i="4" s="1"/>
  <c r="Z56" i="4"/>
  <c r="Z110" i="4" s="1"/>
  <c r="Z164" i="4" s="1"/>
  <c r="L56" i="4"/>
  <c r="L110" i="4" s="1"/>
  <c r="L164" i="4" s="1"/>
  <c r="AG29" i="4"/>
  <c r="AG83" i="4" s="1"/>
  <c r="AG137" i="4" s="1"/>
  <c r="Z29" i="4"/>
  <c r="Z83" i="4" s="1"/>
  <c r="Z137" i="4" s="1"/>
  <c r="AJ21" i="4"/>
  <c r="AJ75" i="4" s="1"/>
  <c r="AJ129" i="4" s="1"/>
  <c r="V21" i="4"/>
  <c r="V75" i="4" s="1"/>
  <c r="V129" i="4" s="1"/>
  <c r="AC21" i="4"/>
  <c r="AC75" i="4" s="1"/>
  <c r="AC129" i="4" s="1"/>
  <c r="O48" i="4"/>
  <c r="O102" i="4" s="1"/>
  <c r="O156" i="4" s="1"/>
  <c r="V48" i="4"/>
  <c r="V102" i="4" s="1"/>
  <c r="V156" i="4" s="1"/>
  <c r="AC48" i="4"/>
  <c r="AC102" i="4" s="1"/>
  <c r="AC156" i="4" s="1"/>
  <c r="AB21" i="4"/>
  <c r="AB75" i="4" s="1"/>
  <c r="AB129" i="4" s="1"/>
  <c r="U48" i="4"/>
  <c r="U102" i="4" s="1"/>
  <c r="U156" i="4" s="1"/>
  <c r="N48" i="4"/>
  <c r="N102" i="4" s="1"/>
  <c r="N156" i="4" s="1"/>
  <c r="AB48" i="4"/>
  <c r="AB102" i="4" s="1"/>
  <c r="AB156" i="4" s="1"/>
  <c r="U21" i="4"/>
  <c r="U75" i="4" s="1"/>
  <c r="U129" i="4" s="1"/>
  <c r="AI21" i="4"/>
  <c r="AI75" i="4" s="1"/>
  <c r="AI129" i="4" s="1"/>
  <c r="BE32" i="4"/>
  <c r="H27" i="4"/>
  <c r="H81" i="4" s="1"/>
  <c r="D27" i="4"/>
  <c r="D81" i="4" s="1"/>
  <c r="BB32" i="4"/>
  <c r="G27" i="4"/>
  <c r="G81" i="4" s="1"/>
  <c r="BA27" i="4"/>
  <c r="BC27" i="4"/>
  <c r="BD27" i="4"/>
  <c r="F27" i="4"/>
  <c r="F81" i="4" s="1"/>
  <c r="D132" i="12" l="1"/>
  <c r="D135" i="12" s="1"/>
  <c r="BD132" i="11"/>
  <c r="BD135" i="11" s="1"/>
  <c r="D132" i="11"/>
  <c r="D135" i="11" s="1"/>
  <c r="Y157" i="4"/>
  <c r="Y160" i="4" s="1"/>
  <c r="F132" i="12"/>
  <c r="F135" i="12" s="1"/>
  <c r="N139" i="4"/>
  <c r="N151" i="4" s="1"/>
  <c r="G157" i="4"/>
  <c r="G160" i="4" s="1"/>
  <c r="F132" i="11"/>
  <c r="F135" i="11" s="1"/>
  <c r="E132" i="12"/>
  <c r="E135" i="12" s="1"/>
  <c r="BC132" i="11"/>
  <c r="BC135" i="11" s="1"/>
  <c r="BP157" i="4"/>
  <c r="BP160" i="4" s="1"/>
  <c r="H132" i="12"/>
  <c r="H135" i="12" s="1"/>
  <c r="BX108" i="4"/>
  <c r="BX58" i="4"/>
  <c r="BA132" i="11"/>
  <c r="BA135" i="11" s="1"/>
  <c r="Z103" i="4"/>
  <c r="Z106" i="4" s="1"/>
  <c r="Z52" i="4"/>
  <c r="BQ106" i="4"/>
  <c r="BQ157" i="4"/>
  <c r="BQ160" i="4" s="1"/>
  <c r="S103" i="4"/>
  <c r="S106" i="4" s="1"/>
  <c r="S52" i="4"/>
  <c r="E103" i="4"/>
  <c r="E106" i="4" s="1"/>
  <c r="E52" i="4"/>
  <c r="E54" i="4" s="1"/>
  <c r="E108" i="4" s="1"/>
  <c r="E162" i="4" s="1"/>
  <c r="BQ59" i="4"/>
  <c r="BE132" i="11"/>
  <c r="BE135" i="11" s="1"/>
  <c r="L103" i="4"/>
  <c r="L106" i="4" s="1"/>
  <c r="L52" i="4"/>
  <c r="BB132" i="11"/>
  <c r="BB135" i="11" s="1"/>
  <c r="BX157" i="4"/>
  <c r="BX160" i="4" s="1"/>
  <c r="BX106" i="4"/>
  <c r="BZ105" i="11"/>
  <c r="BZ108" i="11" s="1"/>
  <c r="BZ54" i="11"/>
  <c r="BZ56" i="11" s="1"/>
  <c r="BE78" i="12"/>
  <c r="BE81" i="12" s="1"/>
  <c r="BE27" i="12"/>
  <c r="CE78" i="11"/>
  <c r="CE81" i="11" s="1"/>
  <c r="CE27" i="11"/>
  <c r="BL105" i="11"/>
  <c r="BL108" i="11" s="1"/>
  <c r="BL54" i="11"/>
  <c r="BJ105" i="11"/>
  <c r="BJ108" i="11" s="1"/>
  <c r="BJ54" i="11"/>
  <c r="BJ56" i="11" s="1"/>
  <c r="BB78" i="12"/>
  <c r="BB81" i="12" s="1"/>
  <c r="BB27" i="12"/>
  <c r="BD78" i="12"/>
  <c r="BD81" i="12" s="1"/>
  <c r="BD27" i="12"/>
  <c r="BD29" i="12" s="1"/>
  <c r="BL78" i="11"/>
  <c r="BL81" i="11" s="1"/>
  <c r="BL27" i="11"/>
  <c r="BB105" i="11"/>
  <c r="BB108" i="11" s="1"/>
  <c r="BB54" i="11"/>
  <c r="BY105" i="11"/>
  <c r="BY108" i="11" s="1"/>
  <c r="BY54" i="11"/>
  <c r="BX105" i="11"/>
  <c r="BX108" i="11" s="1"/>
  <c r="BX54" i="11"/>
  <c r="BE105" i="11"/>
  <c r="BE108" i="11" s="1"/>
  <c r="BE54" i="11"/>
  <c r="BQ78" i="11"/>
  <c r="BQ81" i="11" s="1"/>
  <c r="BQ27" i="11"/>
  <c r="BR105" i="11"/>
  <c r="BR108" i="11" s="1"/>
  <c r="BR54" i="11"/>
  <c r="BW78" i="11"/>
  <c r="BW81" i="11" s="1"/>
  <c r="BW27" i="11"/>
  <c r="BD105" i="11"/>
  <c r="BD108" i="11" s="1"/>
  <c r="BD54" i="11"/>
  <c r="BH78" i="11"/>
  <c r="BH81" i="11" s="1"/>
  <c r="BH27" i="11"/>
  <c r="BK105" i="11"/>
  <c r="BK108" i="11" s="1"/>
  <c r="BK54" i="11"/>
  <c r="BX78" i="11"/>
  <c r="BX81" i="11" s="1"/>
  <c r="BX27" i="11"/>
  <c r="BX29" i="11" s="1"/>
  <c r="BX83" i="11" s="1"/>
  <c r="CC78" i="11"/>
  <c r="CC81" i="11" s="1"/>
  <c r="CC27" i="11"/>
  <c r="BK78" i="11"/>
  <c r="BK81" i="11" s="1"/>
  <c r="BK27" i="11"/>
  <c r="BY78" i="11"/>
  <c r="BY81" i="11" s="1"/>
  <c r="BY27" i="11"/>
  <c r="BZ78" i="11"/>
  <c r="BZ81" i="11" s="1"/>
  <c r="BZ27" i="11"/>
  <c r="BZ29" i="11" s="1"/>
  <c r="BP78" i="11"/>
  <c r="BP81" i="11" s="1"/>
  <c r="BP27" i="11"/>
  <c r="BA105" i="11"/>
  <c r="BA108" i="11" s="1"/>
  <c r="BA54" i="11"/>
  <c r="BI105" i="11"/>
  <c r="BI108" i="11" s="1"/>
  <c r="BI54" i="11"/>
  <c r="BR78" i="11"/>
  <c r="BR81" i="11" s="1"/>
  <c r="BR27" i="11"/>
  <c r="BR29" i="11" s="1"/>
  <c r="BO105" i="11"/>
  <c r="BO108" i="11" s="1"/>
  <c r="BO54" i="11"/>
  <c r="BS105" i="11"/>
  <c r="BS108" i="11" s="1"/>
  <c r="BS54" i="11"/>
  <c r="BS56" i="11" s="1"/>
  <c r="BV78" i="11"/>
  <c r="BV81" i="11" s="1"/>
  <c r="BV27" i="11"/>
  <c r="BP105" i="11"/>
  <c r="BP108" i="11" s="1"/>
  <c r="BP54" i="11"/>
  <c r="BP56" i="11" s="1"/>
  <c r="CF78" i="11"/>
  <c r="CF81" i="11" s="1"/>
  <c r="CF27" i="11"/>
  <c r="BS78" i="11"/>
  <c r="BS81" i="11" s="1"/>
  <c r="BS27" i="11"/>
  <c r="BW105" i="11"/>
  <c r="BW108" i="11" s="1"/>
  <c r="BW54" i="11"/>
  <c r="BV105" i="11"/>
  <c r="BV108" i="11" s="1"/>
  <c r="BV54" i="11"/>
  <c r="BV56" i="11" s="1"/>
  <c r="BQ105" i="11"/>
  <c r="BQ108" i="11" s="1"/>
  <c r="BQ54" i="11"/>
  <c r="BO78" i="11"/>
  <c r="BO81" i="11" s="1"/>
  <c r="BO27" i="11"/>
  <c r="BO29" i="11" s="1"/>
  <c r="BI78" i="11"/>
  <c r="BI81" i="11" s="1"/>
  <c r="BI27" i="11"/>
  <c r="CD78" i="11"/>
  <c r="CD81" i="11" s="1"/>
  <c r="CD27" i="11"/>
  <c r="CD29" i="11" s="1"/>
  <c r="BH105" i="11"/>
  <c r="BH108" i="11" s="1"/>
  <c r="BH54" i="11"/>
  <c r="CG78" i="11"/>
  <c r="CG81" i="11" s="1"/>
  <c r="CG27" i="11"/>
  <c r="BC78" i="12"/>
  <c r="BC81" i="12" s="1"/>
  <c r="BC27" i="12"/>
  <c r="BA78" i="12"/>
  <c r="BA81" i="12" s="1"/>
  <c r="BA27" i="12"/>
  <c r="BC105" i="11"/>
  <c r="BC108" i="11" s="1"/>
  <c r="BC54" i="11"/>
  <c r="E132" i="11"/>
  <c r="E135" i="11" s="1"/>
  <c r="G132" i="12"/>
  <c r="G135" i="12" s="1"/>
  <c r="E31" i="4"/>
  <c r="E81" i="4"/>
  <c r="BX59" i="4"/>
  <c r="BW159" i="11"/>
  <c r="BW162" i="11" s="1"/>
  <c r="BD159" i="11"/>
  <c r="BD162" i="11" s="1"/>
  <c r="CC132" i="11"/>
  <c r="CC135" i="11" s="1"/>
  <c r="BY132" i="11"/>
  <c r="BY135" i="11" s="1"/>
  <c r="BR159" i="11"/>
  <c r="BR162" i="11" s="1"/>
  <c r="BY159" i="11"/>
  <c r="BY162" i="11" s="1"/>
  <c r="BP132" i="11"/>
  <c r="BP135" i="11" s="1"/>
  <c r="BL159" i="11"/>
  <c r="BL162" i="11" s="1"/>
  <c r="BB132" i="12"/>
  <c r="BB135" i="12" s="1"/>
  <c r="BL132" i="11"/>
  <c r="BL135" i="11" s="1"/>
  <c r="M24" i="11"/>
  <c r="BJ78" i="11"/>
  <c r="BJ81" i="11" s="1"/>
  <c r="BE159" i="11"/>
  <c r="BE162" i="11" s="1"/>
  <c r="BE132" i="12"/>
  <c r="BE135" i="12" s="1"/>
  <c r="BI159" i="11"/>
  <c r="BI162" i="11" s="1"/>
  <c r="BO159" i="11"/>
  <c r="BO162" i="11" s="1"/>
  <c r="BV132" i="11"/>
  <c r="BV135" i="11" s="1"/>
  <c r="Y160" i="12"/>
  <c r="R160" i="12"/>
  <c r="K160" i="12"/>
  <c r="D160" i="12"/>
  <c r="K106" i="12"/>
  <c r="R106" i="12"/>
  <c r="Y106" i="12"/>
  <c r="S160" i="12"/>
  <c r="Z160" i="12"/>
  <c r="E160" i="12"/>
  <c r="Z106" i="12"/>
  <c r="L160" i="12"/>
  <c r="S106" i="12"/>
  <c r="L106" i="12"/>
  <c r="G29" i="12"/>
  <c r="G33" i="12" s="1"/>
  <c r="G45" i="12" s="1"/>
  <c r="G160" i="12"/>
  <c r="U160" i="12"/>
  <c r="U106" i="12"/>
  <c r="N160" i="12"/>
  <c r="N106" i="12"/>
  <c r="AB160" i="12"/>
  <c r="AB106" i="12"/>
  <c r="M160" i="12"/>
  <c r="F160" i="12"/>
  <c r="AA106" i="12"/>
  <c r="T160" i="12"/>
  <c r="T106" i="12"/>
  <c r="M106" i="12"/>
  <c r="AA160" i="12"/>
  <c r="H29" i="12"/>
  <c r="H34" i="12" s="1"/>
  <c r="AC160" i="12"/>
  <c r="V160" i="12"/>
  <c r="O160" i="12"/>
  <c r="H160" i="12"/>
  <c r="O106" i="12"/>
  <c r="AC106" i="12"/>
  <c r="V106" i="12"/>
  <c r="BB33" i="11"/>
  <c r="BB45" i="11" s="1"/>
  <c r="BB83" i="11"/>
  <c r="BC33" i="11"/>
  <c r="BC45" i="11" s="1"/>
  <c r="BC83" i="11"/>
  <c r="BE34" i="11"/>
  <c r="BE83" i="11"/>
  <c r="BA34" i="11"/>
  <c r="BA83" i="11"/>
  <c r="E29" i="11"/>
  <c r="E33" i="11" s="1"/>
  <c r="E45" i="11" s="1"/>
  <c r="S160" i="11"/>
  <c r="L160" i="11"/>
  <c r="E160" i="11"/>
  <c r="Z160" i="11"/>
  <c r="S106" i="11"/>
  <c r="L106" i="11"/>
  <c r="Z106" i="11"/>
  <c r="AC160" i="11"/>
  <c r="V160" i="11"/>
  <c r="O160" i="11"/>
  <c r="H160" i="11"/>
  <c r="AC106" i="11"/>
  <c r="V106" i="11"/>
  <c r="O106" i="11"/>
  <c r="F29" i="11"/>
  <c r="F33" i="11" s="1"/>
  <c r="F45" i="11" s="1"/>
  <c r="M160" i="11"/>
  <c r="F160" i="11"/>
  <c r="AA160" i="11"/>
  <c r="M106" i="11"/>
  <c r="T160" i="11"/>
  <c r="AA106" i="11"/>
  <c r="T106" i="11"/>
  <c r="G160" i="11"/>
  <c r="AB160" i="11"/>
  <c r="U160" i="11"/>
  <c r="AB106" i="11"/>
  <c r="U106" i="11"/>
  <c r="N106" i="11"/>
  <c r="N160" i="11"/>
  <c r="D29" i="11"/>
  <c r="D34" i="11" s="1"/>
  <c r="Y160" i="11"/>
  <c r="R160" i="11"/>
  <c r="K160" i="11"/>
  <c r="D160" i="11"/>
  <c r="Y106" i="11"/>
  <c r="R106" i="11"/>
  <c r="K106" i="11"/>
  <c r="BX162" i="4"/>
  <c r="BX113" i="4"/>
  <c r="BX112" i="4"/>
  <c r="BV162" i="4"/>
  <c r="BV112" i="4"/>
  <c r="BV113" i="4"/>
  <c r="BZ59" i="4"/>
  <c r="BZ108" i="4"/>
  <c r="BW58" i="4"/>
  <c r="BW108" i="4"/>
  <c r="BY162" i="4"/>
  <c r="BY113" i="4"/>
  <c r="BY112" i="4"/>
  <c r="BO58" i="4"/>
  <c r="BO108" i="4"/>
  <c r="BS58" i="4"/>
  <c r="BS108" i="4"/>
  <c r="BP59" i="4"/>
  <c r="BP108" i="4"/>
  <c r="BR58" i="4"/>
  <c r="BR108" i="4"/>
  <c r="BQ162" i="4"/>
  <c r="BQ113" i="4"/>
  <c r="BQ112" i="4"/>
  <c r="BH58" i="4"/>
  <c r="BH108" i="4"/>
  <c r="BJ162" i="4"/>
  <c r="BJ112" i="4"/>
  <c r="BJ113" i="4"/>
  <c r="BL162" i="4"/>
  <c r="BL113" i="4"/>
  <c r="BL112" i="4"/>
  <c r="BK59" i="4"/>
  <c r="BK108" i="4"/>
  <c r="BC58" i="4"/>
  <c r="BC108" i="4"/>
  <c r="BE59" i="4"/>
  <c r="BE108" i="4"/>
  <c r="BB58" i="4"/>
  <c r="BB108" i="4"/>
  <c r="BD162" i="4"/>
  <c r="BD112" i="4"/>
  <c r="BD113" i="4"/>
  <c r="BA59" i="4"/>
  <c r="BA108" i="4"/>
  <c r="CF31" i="4"/>
  <c r="CF81" i="4"/>
  <c r="CD31" i="4"/>
  <c r="CD81" i="4"/>
  <c r="CC31" i="4"/>
  <c r="CC81" i="4"/>
  <c r="CG135" i="4"/>
  <c r="CG85" i="4"/>
  <c r="CG86" i="4"/>
  <c r="CE32" i="4"/>
  <c r="CE81" i="4"/>
  <c r="BW32" i="4"/>
  <c r="BW81" i="4"/>
  <c r="BY135" i="4"/>
  <c r="BY86" i="4"/>
  <c r="BY85" i="4"/>
  <c r="BZ32" i="4"/>
  <c r="BZ81" i="4"/>
  <c r="BX135" i="4"/>
  <c r="BX86" i="4"/>
  <c r="BX85" i="4"/>
  <c r="BV135" i="4"/>
  <c r="BV86" i="4"/>
  <c r="BV85" i="4"/>
  <c r="BS135" i="4"/>
  <c r="BS85" i="4"/>
  <c r="BS86" i="4"/>
  <c r="BR135" i="4"/>
  <c r="BR86" i="4"/>
  <c r="BR85" i="4"/>
  <c r="BQ31" i="4"/>
  <c r="BQ81" i="4"/>
  <c r="BO31" i="4"/>
  <c r="BO81" i="4"/>
  <c r="BJ135" i="4"/>
  <c r="BJ85" i="4"/>
  <c r="BJ86" i="4"/>
  <c r="BI31" i="4"/>
  <c r="BI81" i="4"/>
  <c r="BL135" i="4"/>
  <c r="BL85" i="4"/>
  <c r="BL86" i="4"/>
  <c r="BK135" i="4"/>
  <c r="BK86" i="4"/>
  <c r="BK85" i="4"/>
  <c r="BH135" i="4"/>
  <c r="BH86" i="4"/>
  <c r="BH85" i="4"/>
  <c r="BC32" i="4"/>
  <c r="BC81" i="4"/>
  <c r="BB135" i="4"/>
  <c r="BB85" i="4"/>
  <c r="BB97" i="4" s="1"/>
  <c r="BB86" i="4"/>
  <c r="BE135" i="4"/>
  <c r="BE85" i="4"/>
  <c r="BE97" i="4" s="1"/>
  <c r="BE86" i="4"/>
  <c r="BD32" i="4"/>
  <c r="BD81" i="4"/>
  <c r="BA32" i="4"/>
  <c r="BA81" i="4"/>
  <c r="E157" i="4"/>
  <c r="E160" i="4" s="1"/>
  <c r="L157" i="4"/>
  <c r="L160" i="4" s="1"/>
  <c r="Z157" i="4"/>
  <c r="Z160" i="4" s="1"/>
  <c r="N140" i="4"/>
  <c r="Z130" i="4"/>
  <c r="Z133" i="4" s="1"/>
  <c r="AG130" i="4"/>
  <c r="AG133" i="4" s="1"/>
  <c r="O140" i="4"/>
  <c r="M139" i="4"/>
  <c r="M151" i="4" s="1"/>
  <c r="S130" i="4"/>
  <c r="S133" i="4" s="1"/>
  <c r="D135" i="4"/>
  <c r="M186" i="4" a="1"/>
  <c r="L187" i="4"/>
  <c r="L189" i="4"/>
  <c r="L190" i="4"/>
  <c r="L186" i="4"/>
  <c r="L188" i="4"/>
  <c r="O86" i="4"/>
  <c r="O85" i="4"/>
  <c r="O97" i="4" s="1"/>
  <c r="K31" i="4"/>
  <c r="K43" i="4" s="1"/>
  <c r="K81" i="4"/>
  <c r="K135" i="4" s="1"/>
  <c r="M86" i="4"/>
  <c r="M85" i="4"/>
  <c r="M97" i="4" s="1"/>
  <c r="N86" i="4"/>
  <c r="N85" i="4"/>
  <c r="N97" i="4" s="1"/>
  <c r="H59" i="4"/>
  <c r="H108" i="4"/>
  <c r="H162" i="4" s="1"/>
  <c r="H166" i="4" s="1"/>
  <c r="H178" i="4" s="1"/>
  <c r="G59" i="4"/>
  <c r="G108" i="4"/>
  <c r="G162" i="4" s="1"/>
  <c r="F59" i="4"/>
  <c r="F108" i="4"/>
  <c r="F162" i="4" s="1"/>
  <c r="F166" i="4" s="1"/>
  <c r="F178" i="4" s="1"/>
  <c r="D58" i="4"/>
  <c r="D70" i="4" s="1"/>
  <c r="D108" i="4"/>
  <c r="D162" i="4" s="1"/>
  <c r="D167" i="4" s="1"/>
  <c r="G31" i="4"/>
  <c r="G135" i="4"/>
  <c r="E43" i="4"/>
  <c r="M195" i="4" s="1"/>
  <c r="H31" i="4"/>
  <c r="H135" i="4"/>
  <c r="F31" i="4"/>
  <c r="F135" i="4"/>
  <c r="E32" i="4"/>
  <c r="E135" i="4"/>
  <c r="D32" i="4"/>
  <c r="BQ29" i="11"/>
  <c r="CF29" i="11"/>
  <c r="D59" i="4"/>
  <c r="BA56" i="11"/>
  <c r="BL56" i="11"/>
  <c r="BI56" i="11"/>
  <c r="BC56" i="11"/>
  <c r="BY29" i="11"/>
  <c r="BV29" i="11"/>
  <c r="BA29" i="12"/>
  <c r="BB34" i="11"/>
  <c r="BB29" i="12"/>
  <c r="BE33" i="11"/>
  <c r="BE45" i="11" s="1"/>
  <c r="BC34" i="11"/>
  <c r="CC29" i="11"/>
  <c r="BH56" i="11"/>
  <c r="BS24" i="12"/>
  <c r="BK51" i="12"/>
  <c r="BD29" i="11"/>
  <c r="AI23" i="11"/>
  <c r="AI77" i="11" s="1"/>
  <c r="AI131" i="11" s="1"/>
  <c r="AB23" i="11"/>
  <c r="AB77" i="11" s="1"/>
  <c r="AB131" i="11" s="1"/>
  <c r="AB50" i="11"/>
  <c r="AB104" i="11" s="1"/>
  <c r="AB158" i="11" s="1"/>
  <c r="N50" i="11"/>
  <c r="N104" i="11" s="1"/>
  <c r="N158" i="11" s="1"/>
  <c r="U50" i="11"/>
  <c r="U104" i="11" s="1"/>
  <c r="U158" i="11" s="1"/>
  <c r="U23" i="11"/>
  <c r="U77" i="11" s="1"/>
  <c r="U131" i="11" s="1"/>
  <c r="G50" i="11"/>
  <c r="G104" i="11" s="1"/>
  <c r="G158" i="11" s="1"/>
  <c r="BJ24" i="12"/>
  <c r="M23" i="12"/>
  <c r="M77" i="12" s="1"/>
  <c r="M131" i="12" s="1"/>
  <c r="BC51" i="12"/>
  <c r="BO51" i="12"/>
  <c r="BL51" i="12"/>
  <c r="CG24" i="12"/>
  <c r="F29" i="12"/>
  <c r="D50" i="11"/>
  <c r="D104" i="11" s="1"/>
  <c r="D158" i="11" s="1"/>
  <c r="R50" i="11"/>
  <c r="R104" i="11" s="1"/>
  <c r="R158" i="11" s="1"/>
  <c r="AF23" i="11"/>
  <c r="AF77" i="11" s="1"/>
  <c r="AF131" i="11" s="1"/>
  <c r="R23" i="11"/>
  <c r="R77" i="11" s="1"/>
  <c r="R131" i="11" s="1"/>
  <c r="K50" i="11"/>
  <c r="K104" i="11" s="1"/>
  <c r="K158" i="11" s="1"/>
  <c r="Y50" i="11"/>
  <c r="Y104" i="11" s="1"/>
  <c r="Y158" i="11" s="1"/>
  <c r="Y23" i="11"/>
  <c r="Y77" i="11" s="1"/>
  <c r="Y131" i="11" s="1"/>
  <c r="CD24" i="12"/>
  <c r="BP24" i="12"/>
  <c r="BW24" i="12"/>
  <c r="BY24" i="12"/>
  <c r="CF24" i="12"/>
  <c r="O24" i="11"/>
  <c r="H29" i="11"/>
  <c r="BJ51" i="12"/>
  <c r="BQ51" i="12"/>
  <c r="BA51" i="12"/>
  <c r="E50" i="11"/>
  <c r="E104" i="11" s="1"/>
  <c r="E158" i="11" s="1"/>
  <c r="AG23" i="11"/>
  <c r="AG77" i="11" s="1"/>
  <c r="AG131" i="11" s="1"/>
  <c r="S23" i="11"/>
  <c r="S77" i="11" s="1"/>
  <c r="S131" i="11" s="1"/>
  <c r="Z23" i="11"/>
  <c r="Z77" i="11" s="1"/>
  <c r="Z131" i="11" s="1"/>
  <c r="Z50" i="11"/>
  <c r="Z104" i="11" s="1"/>
  <c r="Z158" i="11" s="1"/>
  <c r="S50" i="11"/>
  <c r="S104" i="11" s="1"/>
  <c r="S158" i="11" s="1"/>
  <c r="L50" i="11"/>
  <c r="L104" i="11" s="1"/>
  <c r="L158" i="11" s="1"/>
  <c r="AH23" i="11"/>
  <c r="AH77" i="11" s="1"/>
  <c r="AH131" i="11" s="1"/>
  <c r="T23" i="11"/>
  <c r="T77" i="11" s="1"/>
  <c r="T131" i="11" s="1"/>
  <c r="T50" i="11"/>
  <c r="T104" i="11" s="1"/>
  <c r="T158" i="11" s="1"/>
  <c r="M50" i="11"/>
  <c r="M104" i="11" s="1"/>
  <c r="M158" i="11" s="1"/>
  <c r="AA50" i="11"/>
  <c r="AA104" i="11" s="1"/>
  <c r="AA158" i="11" s="1"/>
  <c r="F50" i="11"/>
  <c r="F104" i="11" s="1"/>
  <c r="F158" i="11" s="1"/>
  <c r="AA23" i="11"/>
  <c r="AA77" i="11" s="1"/>
  <c r="AA131" i="11" s="1"/>
  <c r="BZ51" i="12"/>
  <c r="K24" i="11"/>
  <c r="BB51" i="12"/>
  <c r="L24" i="11"/>
  <c r="BD51" i="12"/>
  <c r="BR24" i="12"/>
  <c r="G29" i="11"/>
  <c r="D31" i="4"/>
  <c r="BX51" i="12"/>
  <c r="BQ24" i="12"/>
  <c r="CE24" i="12"/>
  <c r="K23" i="12"/>
  <c r="K77" i="12" s="1"/>
  <c r="K131" i="12" s="1"/>
  <c r="BH24" i="12"/>
  <c r="BV24" i="12"/>
  <c r="BO24" i="12"/>
  <c r="BA33" i="11"/>
  <c r="BA45" i="11" s="1"/>
  <c r="O23" i="12"/>
  <c r="O77" i="12" s="1"/>
  <c r="O131" i="12" s="1"/>
  <c r="BL24" i="12"/>
  <c r="BS51" i="12"/>
  <c r="E29" i="12"/>
  <c r="L23" i="12"/>
  <c r="L77" i="12" s="1"/>
  <c r="L131" i="12" s="1"/>
  <c r="BI24" i="12"/>
  <c r="BW51" i="12"/>
  <c r="BI51" i="12"/>
  <c r="BV51" i="12"/>
  <c r="BZ24" i="12"/>
  <c r="BE51" i="12"/>
  <c r="BP51" i="12"/>
  <c r="BR51" i="12"/>
  <c r="BK24" i="12"/>
  <c r="N23" i="12"/>
  <c r="N77" i="12" s="1"/>
  <c r="N131" i="12" s="1"/>
  <c r="BY51" i="12"/>
  <c r="AJ23" i="11"/>
  <c r="AJ77" i="11" s="1"/>
  <c r="AJ131" i="11" s="1"/>
  <c r="H50" i="11"/>
  <c r="H104" i="11" s="1"/>
  <c r="H158" i="11" s="1"/>
  <c r="AC23" i="11"/>
  <c r="AC77" i="11" s="1"/>
  <c r="AC131" i="11" s="1"/>
  <c r="AC50" i="11"/>
  <c r="AC104" i="11" s="1"/>
  <c r="AC158" i="11" s="1"/>
  <c r="V23" i="11"/>
  <c r="V77" i="11" s="1"/>
  <c r="V131" i="11" s="1"/>
  <c r="O50" i="11"/>
  <c r="O104" i="11" s="1"/>
  <c r="O158" i="11" s="1"/>
  <c r="V50" i="11"/>
  <c r="V104" i="11" s="1"/>
  <c r="V158" i="11" s="1"/>
  <c r="D29" i="12"/>
  <c r="N24" i="11"/>
  <c r="BX24" i="12"/>
  <c r="BH51" i="12"/>
  <c r="CC24" i="12"/>
  <c r="K32" i="4"/>
  <c r="S25" i="4"/>
  <c r="S27" i="4" s="1"/>
  <c r="S81" i="4" s="1"/>
  <c r="S135" i="4" s="1"/>
  <c r="L27" i="4"/>
  <c r="CE31" i="4"/>
  <c r="BA58" i="4"/>
  <c r="BZ31" i="4"/>
  <c r="BO59" i="4"/>
  <c r="Z25" i="4"/>
  <c r="Z27" i="4" s="1"/>
  <c r="Z81" i="4" s="1"/>
  <c r="Z135" i="4" s="1"/>
  <c r="BC59" i="4"/>
  <c r="BB59" i="4"/>
  <c r="BE58" i="4"/>
  <c r="BQ32" i="4"/>
  <c r="BI32" i="4"/>
  <c r="BZ58" i="4"/>
  <c r="L54" i="4"/>
  <c r="L108" i="4" s="1"/>
  <c r="L162" i="4" s="1"/>
  <c r="CD32" i="4"/>
  <c r="Z54" i="4"/>
  <c r="Z108" i="4" s="1"/>
  <c r="BO32" i="4"/>
  <c r="BW31" i="4"/>
  <c r="BP58" i="4"/>
  <c r="BS59" i="4"/>
  <c r="BK58" i="4"/>
  <c r="S54" i="4"/>
  <c r="S108" i="4" s="1"/>
  <c r="AG25" i="4"/>
  <c r="AG27" i="4" s="1"/>
  <c r="AG81" i="4" s="1"/>
  <c r="AG135" i="4" s="1"/>
  <c r="BP27" i="4"/>
  <c r="BW59" i="4"/>
  <c r="CF32" i="4"/>
  <c r="BR59" i="4"/>
  <c r="CC32" i="4"/>
  <c r="BH59" i="4"/>
  <c r="BI54" i="4"/>
  <c r="AB22" i="4"/>
  <c r="AB76" i="4" s="1"/>
  <c r="AB79" i="4" s="1"/>
  <c r="R56" i="4"/>
  <c r="Y29" i="4"/>
  <c r="AF29" i="4"/>
  <c r="R29" i="4"/>
  <c r="K56" i="4"/>
  <c r="Y56" i="4"/>
  <c r="G58" i="4"/>
  <c r="G70" i="4" s="1"/>
  <c r="V49" i="4"/>
  <c r="V22" i="4"/>
  <c r="V76" i="4" s="1"/>
  <c r="V79" i="4" s="1"/>
  <c r="M49" i="4"/>
  <c r="U22" i="4"/>
  <c r="U76" i="4" s="1"/>
  <c r="U79" i="4" s="1"/>
  <c r="U49" i="4"/>
  <c r="AJ22" i="4"/>
  <c r="AJ76" i="4" s="1"/>
  <c r="AJ79" i="4" s="1"/>
  <c r="AH22" i="4"/>
  <c r="AH76" i="4" s="1"/>
  <c r="AH79" i="4" s="1"/>
  <c r="T49" i="4"/>
  <c r="AA22" i="4"/>
  <c r="AA76" i="4" s="1"/>
  <c r="AA79" i="4" s="1"/>
  <c r="S55" i="4"/>
  <c r="S109" i="4" s="1"/>
  <c r="S163" i="4" s="1"/>
  <c r="Z28" i="4"/>
  <c r="Z82" i="4" s="1"/>
  <c r="Z136" i="4" s="1"/>
  <c r="AG28" i="4"/>
  <c r="AG82" i="4" s="1"/>
  <c r="AG136" i="4" s="1"/>
  <c r="S28" i="4"/>
  <c r="S82" i="4" s="1"/>
  <c r="S136" i="4" s="1"/>
  <c r="L55" i="4"/>
  <c r="L109" i="4" s="1"/>
  <c r="L163" i="4" s="1"/>
  <c r="Z55" i="4"/>
  <c r="Z109" i="4" s="1"/>
  <c r="Z163" i="4" s="1"/>
  <c r="AB49" i="4"/>
  <c r="O49" i="4"/>
  <c r="AI22" i="4"/>
  <c r="AI76" i="4" s="1"/>
  <c r="AI79" i="4" s="1"/>
  <c r="N49" i="4"/>
  <c r="AC49" i="4"/>
  <c r="AC22" i="4"/>
  <c r="AC76" i="4" s="1"/>
  <c r="AC79" i="4" s="1"/>
  <c r="AA49" i="4"/>
  <c r="T22" i="4"/>
  <c r="T76" i="4" s="1"/>
  <c r="T79" i="4" s="1"/>
  <c r="G32" i="4"/>
  <c r="F32" i="4"/>
  <c r="H32" i="4"/>
  <c r="BC31" i="4"/>
  <c r="BC43" i="4" s="1"/>
  <c r="N193" i="4" s="1"/>
  <c r="BA31" i="4"/>
  <c r="BD31" i="4"/>
  <c r="BD43" i="4" s="1"/>
  <c r="O193" i="4" s="1"/>
  <c r="BK159" i="11" l="1"/>
  <c r="BK162" i="11" s="1"/>
  <c r="BO132" i="11"/>
  <c r="BO135" i="11" s="1"/>
  <c r="BP159" i="11"/>
  <c r="BP162" i="11" s="1"/>
  <c r="CE132" i="11"/>
  <c r="CE135" i="11" s="1"/>
  <c r="CG132" i="11"/>
  <c r="CG135" i="11" s="1"/>
  <c r="BR132" i="11"/>
  <c r="BR135" i="11" s="1"/>
  <c r="BX159" i="11"/>
  <c r="BX162" i="11" s="1"/>
  <c r="BD132" i="12"/>
  <c r="BD135" i="12" s="1"/>
  <c r="CD132" i="11"/>
  <c r="CD135" i="11" s="1"/>
  <c r="BW132" i="11"/>
  <c r="BW135" i="11" s="1"/>
  <c r="G166" i="4"/>
  <c r="G178" i="4" s="1"/>
  <c r="BB159" i="11"/>
  <c r="BB162" i="11" s="1"/>
  <c r="BZ159" i="11"/>
  <c r="BZ162" i="11" s="1"/>
  <c r="BZ132" i="11"/>
  <c r="BZ135" i="11" s="1"/>
  <c r="BX132" i="11"/>
  <c r="BX135" i="11" s="1"/>
  <c r="CF132" i="11"/>
  <c r="CF135" i="11" s="1"/>
  <c r="BS159" i="11"/>
  <c r="BS162" i="11" s="1"/>
  <c r="BV159" i="11"/>
  <c r="BV162" i="11" s="1"/>
  <c r="BQ132" i="11"/>
  <c r="BQ135" i="11" s="1"/>
  <c r="BJ159" i="11"/>
  <c r="BJ162" i="11" s="1"/>
  <c r="BC159" i="11"/>
  <c r="BC162" i="11" s="1"/>
  <c r="BI132" i="11"/>
  <c r="BI135" i="11" s="1"/>
  <c r="BK132" i="11"/>
  <c r="BK135" i="11" s="1"/>
  <c r="BH132" i="11"/>
  <c r="BH135" i="11" s="1"/>
  <c r="BS132" i="11"/>
  <c r="BS135" i="11" s="1"/>
  <c r="S157" i="4"/>
  <c r="S160" i="4" s="1"/>
  <c r="BA159" i="11"/>
  <c r="BA162" i="11" s="1"/>
  <c r="BH159" i="11"/>
  <c r="BH162" i="11" s="1"/>
  <c r="O103" i="4"/>
  <c r="O106" i="4" s="1"/>
  <c r="O52" i="4"/>
  <c r="U103" i="4"/>
  <c r="U106" i="4" s="1"/>
  <c r="U52" i="4"/>
  <c r="AA103" i="4"/>
  <c r="AA106" i="4" s="1"/>
  <c r="AA52" i="4"/>
  <c r="V103" i="4"/>
  <c r="V106" i="4" s="1"/>
  <c r="V52" i="4"/>
  <c r="AC103" i="4"/>
  <c r="AC106" i="4" s="1"/>
  <c r="AC52" i="4"/>
  <c r="AB103" i="4"/>
  <c r="AB106" i="4" s="1"/>
  <c r="AB52" i="4"/>
  <c r="T103" i="4"/>
  <c r="T106" i="4" s="1"/>
  <c r="T52" i="4"/>
  <c r="N103" i="4"/>
  <c r="N106" i="4" s="1"/>
  <c r="N52" i="4"/>
  <c r="M103" i="4"/>
  <c r="M106" i="4" s="1"/>
  <c r="M52" i="4"/>
  <c r="BA132" i="12"/>
  <c r="BA135" i="12" s="1"/>
  <c r="BY105" i="12"/>
  <c r="BY108" i="12" s="1"/>
  <c r="BY54" i="12"/>
  <c r="BY56" i="12" s="1"/>
  <c r="BP105" i="12"/>
  <c r="BP108" i="12" s="1"/>
  <c r="BP54" i="12"/>
  <c r="BI105" i="12"/>
  <c r="BI108" i="12" s="1"/>
  <c r="BI54" i="12"/>
  <c r="BI56" i="12" s="1"/>
  <c r="L78" i="11"/>
  <c r="L81" i="11" s="1"/>
  <c r="L27" i="11"/>
  <c r="BA105" i="12"/>
  <c r="BA108" i="12" s="1"/>
  <c r="BA54" i="12"/>
  <c r="O78" i="11"/>
  <c r="O81" i="11" s="1"/>
  <c r="O27" i="11"/>
  <c r="BP78" i="12"/>
  <c r="BP81" i="12" s="1"/>
  <c r="BP27" i="12"/>
  <c r="BO105" i="12"/>
  <c r="BO108" i="12" s="1"/>
  <c r="BO54" i="12"/>
  <c r="BK105" i="12"/>
  <c r="BK108" i="12" s="1"/>
  <c r="BK54" i="12"/>
  <c r="BK56" i="12" s="1"/>
  <c r="BW105" i="12"/>
  <c r="BW108" i="12" s="1"/>
  <c r="BW54" i="12"/>
  <c r="BS105" i="12"/>
  <c r="BS108" i="12" s="1"/>
  <c r="BS54" i="12"/>
  <c r="CE78" i="12"/>
  <c r="CE81" i="12" s="1"/>
  <c r="CE27" i="12"/>
  <c r="BZ105" i="12"/>
  <c r="BZ108" i="12" s="1"/>
  <c r="BZ54" i="12"/>
  <c r="BZ56" i="12" s="1"/>
  <c r="BQ105" i="12"/>
  <c r="BQ108" i="12" s="1"/>
  <c r="BQ54" i="12"/>
  <c r="CF78" i="12"/>
  <c r="CF81" i="12" s="1"/>
  <c r="CF27" i="12"/>
  <c r="CF29" i="12" s="1"/>
  <c r="CD78" i="12"/>
  <c r="CD81" i="12" s="1"/>
  <c r="CD27" i="12"/>
  <c r="BC105" i="12"/>
  <c r="BC108" i="12" s="1"/>
  <c r="BC54" i="12"/>
  <c r="BS78" i="12"/>
  <c r="BS81" i="12" s="1"/>
  <c r="BS27" i="12"/>
  <c r="M78" i="11"/>
  <c r="M27" i="11"/>
  <c r="M29" i="11" s="1"/>
  <c r="BH105" i="12"/>
  <c r="BH108" i="12" s="1"/>
  <c r="BH54" i="12"/>
  <c r="BE105" i="12"/>
  <c r="BE108" i="12" s="1"/>
  <c r="BE54" i="12"/>
  <c r="BO78" i="12"/>
  <c r="BO81" i="12" s="1"/>
  <c r="BO27" i="12"/>
  <c r="BX78" i="12"/>
  <c r="BX81" i="12" s="1"/>
  <c r="BX27" i="12"/>
  <c r="BK78" i="12"/>
  <c r="BK81" i="12" s="1"/>
  <c r="BK27" i="12"/>
  <c r="BZ78" i="12"/>
  <c r="BZ81" i="12" s="1"/>
  <c r="BZ27" i="12"/>
  <c r="BI78" i="12"/>
  <c r="BI81" i="12" s="1"/>
  <c r="BI27" i="12"/>
  <c r="BL78" i="12"/>
  <c r="BL81" i="12" s="1"/>
  <c r="BL27" i="12"/>
  <c r="BV78" i="12"/>
  <c r="BV81" i="12" s="1"/>
  <c r="BV27" i="12"/>
  <c r="BQ78" i="12"/>
  <c r="BQ81" i="12" s="1"/>
  <c r="BQ27" i="12"/>
  <c r="BQ29" i="12" s="1"/>
  <c r="BR78" i="12"/>
  <c r="BR81" i="12" s="1"/>
  <c r="BR27" i="12"/>
  <c r="BB105" i="12"/>
  <c r="BB108" i="12" s="1"/>
  <c r="BB54" i="12"/>
  <c r="BB56" i="12" s="1"/>
  <c r="BJ105" i="12"/>
  <c r="BJ108" i="12" s="1"/>
  <c r="BJ54" i="12"/>
  <c r="BY78" i="12"/>
  <c r="BY81" i="12" s="1"/>
  <c r="BY27" i="12"/>
  <c r="CG78" i="12"/>
  <c r="CG81" i="12" s="1"/>
  <c r="CG27" i="12"/>
  <c r="BQ159" i="11"/>
  <c r="BQ162" i="11" s="1"/>
  <c r="CC78" i="12"/>
  <c r="CC81" i="12" s="1"/>
  <c r="CC27" i="12"/>
  <c r="N78" i="11"/>
  <c r="N81" i="11" s="1"/>
  <c r="N27" i="11"/>
  <c r="N29" i="11" s="1"/>
  <c r="BR105" i="12"/>
  <c r="BR108" i="12" s="1"/>
  <c r="BR54" i="12"/>
  <c r="BV105" i="12"/>
  <c r="BV108" i="12" s="1"/>
  <c r="BV54" i="12"/>
  <c r="BV56" i="12" s="1"/>
  <c r="BV110" i="12" s="1"/>
  <c r="BH78" i="12"/>
  <c r="BH81" i="12" s="1"/>
  <c r="BH27" i="12"/>
  <c r="BX105" i="12"/>
  <c r="BX108" i="12" s="1"/>
  <c r="BX54" i="12"/>
  <c r="BX56" i="12" s="1"/>
  <c r="BD105" i="12"/>
  <c r="BD108" i="12" s="1"/>
  <c r="BD54" i="12"/>
  <c r="K78" i="11"/>
  <c r="K81" i="11" s="1"/>
  <c r="K27" i="11"/>
  <c r="BW78" i="12"/>
  <c r="BW81" i="12" s="1"/>
  <c r="BW27" i="12"/>
  <c r="BL105" i="12"/>
  <c r="BL108" i="12" s="1"/>
  <c r="BL54" i="12"/>
  <c r="BJ78" i="12"/>
  <c r="BJ81" i="12" s="1"/>
  <c r="BJ27" i="12"/>
  <c r="BC132" i="12"/>
  <c r="BC135" i="12" s="1"/>
  <c r="S32" i="4"/>
  <c r="L167" i="4"/>
  <c r="BI132" i="12"/>
  <c r="BI135" i="12" s="1"/>
  <c r="CG132" i="12"/>
  <c r="CG135" i="12" s="1"/>
  <c r="BV159" i="12"/>
  <c r="BV162" i="12" s="1"/>
  <c r="BH159" i="12"/>
  <c r="BH162" i="12" s="1"/>
  <c r="BK132" i="12"/>
  <c r="BK135" i="12" s="1"/>
  <c r="BJ159" i="12"/>
  <c r="BJ162" i="12" s="1"/>
  <c r="CD132" i="12"/>
  <c r="CD135" i="12" s="1"/>
  <c r="BO159" i="12"/>
  <c r="BO162" i="12" s="1"/>
  <c r="BV132" i="12"/>
  <c r="BV135" i="12" s="1"/>
  <c r="BR132" i="12"/>
  <c r="BR135" i="12" s="1"/>
  <c r="BP159" i="12"/>
  <c r="BP162" i="12" s="1"/>
  <c r="BQ159" i="12"/>
  <c r="BQ162" i="12" s="1"/>
  <c r="BW159" i="12"/>
  <c r="BW162" i="12" s="1"/>
  <c r="BO132" i="12"/>
  <c r="BO135" i="12" s="1"/>
  <c r="CE132" i="12"/>
  <c r="CE135" i="12" s="1"/>
  <c r="E58" i="4"/>
  <c r="E70" i="4" s="1"/>
  <c r="BS132" i="12"/>
  <c r="BS135" i="12" s="1"/>
  <c r="BJ132" i="11"/>
  <c r="BJ135" i="11" s="1"/>
  <c r="BD33" i="12"/>
  <c r="BD45" i="12" s="1"/>
  <c r="BD83" i="12"/>
  <c r="BB33" i="12"/>
  <c r="BB45" i="12" s="1"/>
  <c r="BB83" i="12"/>
  <c r="BA33" i="12"/>
  <c r="BA45" i="12" s="1"/>
  <c r="BA83" i="12"/>
  <c r="D106" i="12"/>
  <c r="G106" i="12"/>
  <c r="E106" i="12"/>
  <c r="F106" i="12"/>
  <c r="D34" i="12"/>
  <c r="D83" i="12"/>
  <c r="D137" i="12" s="1"/>
  <c r="D141" i="12" s="1"/>
  <c r="D153" i="12" s="1"/>
  <c r="E33" i="12"/>
  <c r="E45" i="12" s="1"/>
  <c r="E83" i="12"/>
  <c r="E137" i="12" s="1"/>
  <c r="G34" i="12"/>
  <c r="G83" i="12"/>
  <c r="G137" i="12" s="1"/>
  <c r="F34" i="12"/>
  <c r="F83" i="12"/>
  <c r="F137" i="12" s="1"/>
  <c r="H106" i="12"/>
  <c r="H33" i="12"/>
  <c r="H45" i="12" s="1"/>
  <c r="H83" i="12"/>
  <c r="H137" i="12" s="1"/>
  <c r="BV61" i="11"/>
  <c r="BV110" i="11"/>
  <c r="BZ61" i="11"/>
  <c r="BZ110" i="11"/>
  <c r="BS60" i="11"/>
  <c r="BS72" i="11" s="1"/>
  <c r="BS110" i="11"/>
  <c r="BP61" i="11"/>
  <c r="BP110" i="11"/>
  <c r="BH60" i="11"/>
  <c r="BH72" i="11" s="1"/>
  <c r="BH110" i="11"/>
  <c r="BJ61" i="11"/>
  <c r="BJ110" i="11"/>
  <c r="BI60" i="11"/>
  <c r="BI72" i="11" s="1"/>
  <c r="BI110" i="11"/>
  <c r="BL61" i="11"/>
  <c r="BL110" i="11"/>
  <c r="BC61" i="11"/>
  <c r="BC110" i="11"/>
  <c r="BA61" i="11"/>
  <c r="BA110" i="11"/>
  <c r="CF34" i="11"/>
  <c r="CF83" i="11"/>
  <c r="CC34" i="11"/>
  <c r="CC83" i="11"/>
  <c r="CD33" i="11"/>
  <c r="CD45" i="11" s="1"/>
  <c r="CD83" i="11"/>
  <c r="BV33" i="11"/>
  <c r="BV45" i="11" s="1"/>
  <c r="BV83" i="11"/>
  <c r="BY33" i="11"/>
  <c r="BY45" i="11" s="1"/>
  <c r="BY83" i="11"/>
  <c r="BX137" i="11"/>
  <c r="BX88" i="11"/>
  <c r="BX87" i="11"/>
  <c r="BX99" i="11" s="1"/>
  <c r="BZ34" i="11"/>
  <c r="BZ83" i="11"/>
  <c r="BR33" i="11"/>
  <c r="BR45" i="11" s="1"/>
  <c r="BR83" i="11"/>
  <c r="BO33" i="11"/>
  <c r="BO45" i="11" s="1"/>
  <c r="BO83" i="11"/>
  <c r="BQ34" i="11"/>
  <c r="BQ83" i="11"/>
  <c r="BC137" i="11"/>
  <c r="BC88" i="11"/>
  <c r="BC87" i="11"/>
  <c r="BC99" i="11" s="1"/>
  <c r="BE137" i="11"/>
  <c r="BE88" i="11"/>
  <c r="BE87" i="11"/>
  <c r="BE99" i="11" s="1"/>
  <c r="BB137" i="11"/>
  <c r="BB87" i="11"/>
  <c r="BB99" i="11" s="1"/>
  <c r="BB88" i="11"/>
  <c r="BD34" i="11"/>
  <c r="BD83" i="11"/>
  <c r="BA137" i="11"/>
  <c r="BA87" i="11"/>
  <c r="BA99" i="11" s="1"/>
  <c r="BA88" i="11"/>
  <c r="G34" i="11"/>
  <c r="G83" i="11"/>
  <c r="G137" i="11" s="1"/>
  <c r="K132" i="11"/>
  <c r="K135" i="11" s="1"/>
  <c r="H34" i="11"/>
  <c r="H83" i="11"/>
  <c r="H137" i="11" s="1"/>
  <c r="D33" i="11"/>
  <c r="D45" i="11" s="1"/>
  <c r="D83" i="11"/>
  <c r="D137" i="11" s="1"/>
  <c r="E106" i="11"/>
  <c r="O132" i="11"/>
  <c r="O135" i="11" s="1"/>
  <c r="G106" i="11"/>
  <c r="E34" i="11"/>
  <c r="E83" i="11"/>
  <c r="E137" i="11" s="1"/>
  <c r="E142" i="11" s="1"/>
  <c r="F34" i="11"/>
  <c r="F83" i="11"/>
  <c r="F137" i="11" s="1"/>
  <c r="F141" i="11" s="1"/>
  <c r="F153" i="11" s="1"/>
  <c r="N132" i="11"/>
  <c r="N135" i="11" s="1"/>
  <c r="L132" i="11"/>
  <c r="L135" i="11" s="1"/>
  <c r="D106" i="11"/>
  <c r="F106" i="11"/>
  <c r="H106" i="11"/>
  <c r="D166" i="4"/>
  <c r="D178" i="4" s="1"/>
  <c r="G167" i="4"/>
  <c r="BX166" i="4"/>
  <c r="BX167" i="4"/>
  <c r="BZ162" i="4"/>
  <c r="BZ113" i="4"/>
  <c r="BZ112" i="4"/>
  <c r="BV167" i="4"/>
  <c r="BV166" i="4"/>
  <c r="BY166" i="4"/>
  <c r="BY167" i="4"/>
  <c r="BW162" i="4"/>
  <c r="BW113" i="4"/>
  <c r="BW112" i="4"/>
  <c r="BR162" i="4"/>
  <c r="BR112" i="4"/>
  <c r="BR113" i="4"/>
  <c r="BS162" i="4"/>
  <c r="BS113" i="4"/>
  <c r="BS112" i="4"/>
  <c r="BP162" i="4"/>
  <c r="BP112" i="4"/>
  <c r="BP113" i="4"/>
  <c r="BO162" i="4"/>
  <c r="BO112" i="4"/>
  <c r="BO113" i="4"/>
  <c r="BQ166" i="4"/>
  <c r="BQ167" i="4"/>
  <c r="BJ167" i="4"/>
  <c r="BJ166" i="4"/>
  <c r="BI59" i="4"/>
  <c r="BI108" i="4"/>
  <c r="BK162" i="4"/>
  <c r="BK112" i="4"/>
  <c r="BK113" i="4"/>
  <c r="BL166" i="4"/>
  <c r="BL167" i="4"/>
  <c r="BH162" i="4"/>
  <c r="BH113" i="4"/>
  <c r="BH112" i="4"/>
  <c r="BE162" i="4"/>
  <c r="BE113" i="4"/>
  <c r="BE112" i="4"/>
  <c r="BD167" i="4"/>
  <c r="BD166" i="4"/>
  <c r="BB162" i="4"/>
  <c r="BB113" i="4"/>
  <c r="BB112" i="4"/>
  <c r="BC162" i="4"/>
  <c r="BC113" i="4"/>
  <c r="BC112" i="4"/>
  <c r="BA162" i="4"/>
  <c r="BA113" i="4"/>
  <c r="BA112" i="4"/>
  <c r="CD135" i="4"/>
  <c r="CD85" i="4"/>
  <c r="CD86" i="4"/>
  <c r="CE135" i="4"/>
  <c r="CE85" i="4"/>
  <c r="CE86" i="4"/>
  <c r="CG139" i="4"/>
  <c r="CG140" i="4"/>
  <c r="CC135" i="4"/>
  <c r="CC86" i="4"/>
  <c r="CC85" i="4"/>
  <c r="CF135" i="4"/>
  <c r="CF86" i="4"/>
  <c r="CF85" i="4"/>
  <c r="BX139" i="4"/>
  <c r="BX140" i="4"/>
  <c r="BV139" i="4"/>
  <c r="BV140" i="4"/>
  <c r="BZ135" i="4"/>
  <c r="BZ86" i="4"/>
  <c r="BZ85" i="4"/>
  <c r="BY139" i="4"/>
  <c r="BY140" i="4"/>
  <c r="BW135" i="4"/>
  <c r="BW85" i="4"/>
  <c r="BW86" i="4"/>
  <c r="BP31" i="4"/>
  <c r="BP81" i="4"/>
  <c r="BQ135" i="4"/>
  <c r="BQ85" i="4"/>
  <c r="BQ86" i="4"/>
  <c r="BR140" i="4"/>
  <c r="BR139" i="4"/>
  <c r="BO135" i="4"/>
  <c r="BO86" i="4"/>
  <c r="BO85" i="4"/>
  <c r="BS140" i="4"/>
  <c r="BS139" i="4"/>
  <c r="BL140" i="4"/>
  <c r="BL139" i="4"/>
  <c r="BK139" i="4"/>
  <c r="BK140" i="4"/>
  <c r="BI135" i="4"/>
  <c r="BI85" i="4"/>
  <c r="BI86" i="4"/>
  <c r="BJ140" i="4"/>
  <c r="BJ139" i="4"/>
  <c r="BH140" i="4"/>
  <c r="BH139" i="4"/>
  <c r="BB140" i="4"/>
  <c r="BB139" i="4"/>
  <c r="BB151" i="4" s="1"/>
  <c r="BD135" i="4"/>
  <c r="BD86" i="4"/>
  <c r="BD85" i="4"/>
  <c r="BD97" i="4" s="1"/>
  <c r="BE139" i="4"/>
  <c r="BE151" i="4" s="1"/>
  <c r="BE140" i="4"/>
  <c r="BC135" i="4"/>
  <c r="BC86" i="4"/>
  <c r="BC85" i="4"/>
  <c r="BC97" i="4" s="1"/>
  <c r="BA135" i="4"/>
  <c r="BA86" i="4"/>
  <c r="BA85" i="4"/>
  <c r="E59" i="4"/>
  <c r="H167" i="4"/>
  <c r="AB157" i="4"/>
  <c r="AB160" i="4" s="1"/>
  <c r="S113" i="4"/>
  <c r="S162" i="4"/>
  <c r="S167" i="4" s="1"/>
  <c r="D85" i="4"/>
  <c r="D97" i="4" s="1"/>
  <c r="N157" i="4"/>
  <c r="N160" i="4" s="1"/>
  <c r="AA157" i="4"/>
  <c r="AA160" i="4" s="1"/>
  <c r="F167" i="4"/>
  <c r="L166" i="4"/>
  <c r="L178" i="4" s="1"/>
  <c r="E166" i="4"/>
  <c r="E178" i="4" s="1"/>
  <c r="E167" i="4"/>
  <c r="U157" i="4"/>
  <c r="U160" i="4" s="1"/>
  <c r="V157" i="4"/>
  <c r="V160" i="4" s="1"/>
  <c r="Z113" i="4"/>
  <c r="Z162" i="4"/>
  <c r="Z166" i="4" s="1"/>
  <c r="Z178" i="4" s="1"/>
  <c r="AB130" i="4"/>
  <c r="AB133" i="4" s="1"/>
  <c r="Z139" i="4"/>
  <c r="Z151" i="4" s="1"/>
  <c r="Z140" i="4"/>
  <c r="U130" i="4"/>
  <c r="U133" i="4" s="1"/>
  <c r="F139" i="4"/>
  <c r="F151" i="4" s="1"/>
  <c r="F140" i="4"/>
  <c r="D139" i="4"/>
  <c r="D151" i="4" s="1"/>
  <c r="D140" i="4"/>
  <c r="AA130" i="4"/>
  <c r="AA133" i="4" s="1"/>
  <c r="T130" i="4"/>
  <c r="T133" i="4" s="1"/>
  <c r="AH130" i="4"/>
  <c r="AH133" i="4" s="1"/>
  <c r="G140" i="4"/>
  <c r="G139" i="4"/>
  <c r="G151" i="4" s="1"/>
  <c r="K139" i="4"/>
  <c r="K151" i="4" s="1"/>
  <c r="K140" i="4"/>
  <c r="S139" i="4"/>
  <c r="S151" i="4" s="1"/>
  <c r="S140" i="4"/>
  <c r="AG140" i="4"/>
  <c r="AG139" i="4"/>
  <c r="AG151" i="4" s="1"/>
  <c r="AC130" i="4"/>
  <c r="AC133" i="4" s="1"/>
  <c r="AI130" i="4"/>
  <c r="AI133" i="4" s="1"/>
  <c r="AJ130" i="4"/>
  <c r="AJ133" i="4" s="1"/>
  <c r="V130" i="4"/>
  <c r="V133" i="4" s="1"/>
  <c r="E139" i="4"/>
  <c r="E151" i="4" s="1"/>
  <c r="E140" i="4"/>
  <c r="H139" i="4"/>
  <c r="H151" i="4" s="1"/>
  <c r="H140" i="4"/>
  <c r="D86" i="4"/>
  <c r="M187" i="4"/>
  <c r="M189" i="4"/>
  <c r="M188" i="4"/>
  <c r="M190" i="4"/>
  <c r="M186" i="4"/>
  <c r="L112" i="4"/>
  <c r="L124" i="4" s="1"/>
  <c r="Z112" i="4"/>
  <c r="Z124" i="4" s="1"/>
  <c r="Y59" i="4"/>
  <c r="Y110" i="4"/>
  <c r="Y32" i="4"/>
  <c r="Y83" i="4"/>
  <c r="F85" i="4"/>
  <c r="F86" i="4"/>
  <c r="L113" i="4"/>
  <c r="S112" i="4"/>
  <c r="S124" i="4" s="1"/>
  <c r="AF32" i="4"/>
  <c r="AF83" i="4"/>
  <c r="K59" i="4"/>
  <c r="K110" i="4"/>
  <c r="R59" i="4"/>
  <c r="R110" i="4"/>
  <c r="R32" i="4"/>
  <c r="R83" i="4"/>
  <c r="E85" i="4"/>
  <c r="E86" i="4"/>
  <c r="H85" i="4"/>
  <c r="H97" i="4" s="1"/>
  <c r="H86" i="4"/>
  <c r="G86" i="4"/>
  <c r="G85" i="4"/>
  <c r="AG85" i="4"/>
  <c r="AG97" i="4" s="1"/>
  <c r="AG86" i="4"/>
  <c r="Z85" i="4"/>
  <c r="Z97" i="4" s="1"/>
  <c r="Z86" i="4"/>
  <c r="S85" i="4"/>
  <c r="S97" i="4" s="1"/>
  <c r="S86" i="4"/>
  <c r="L31" i="4"/>
  <c r="L43" i="4" s="1"/>
  <c r="L81" i="4"/>
  <c r="L135" i="4" s="1"/>
  <c r="K85" i="4"/>
  <c r="K97" i="4" s="1"/>
  <c r="K86" i="4"/>
  <c r="F112" i="4"/>
  <c r="F124" i="4" s="1"/>
  <c r="F113" i="4"/>
  <c r="H113" i="4"/>
  <c r="H112" i="4"/>
  <c r="H124" i="4" s="1"/>
  <c r="G112" i="4"/>
  <c r="G124" i="4" s="1"/>
  <c r="G113" i="4"/>
  <c r="E112" i="4"/>
  <c r="E124" i="4" s="1"/>
  <c r="E113" i="4"/>
  <c r="D112" i="4"/>
  <c r="D124" i="4" s="1"/>
  <c r="D113" i="4"/>
  <c r="F43" i="4"/>
  <c r="N195" i="4" s="1"/>
  <c r="D43" i="4"/>
  <c r="L195" i="4" s="1"/>
  <c r="H43" i="4"/>
  <c r="P195" i="4" s="1"/>
  <c r="G43" i="4"/>
  <c r="O195" i="4" s="1"/>
  <c r="CC29" i="12"/>
  <c r="BO29" i="12"/>
  <c r="BD34" i="12"/>
  <c r="BS29" i="12"/>
  <c r="CE29" i="11"/>
  <c r="K29" i="11"/>
  <c r="L29" i="11"/>
  <c r="BS61" i="11"/>
  <c r="BJ56" i="12"/>
  <c r="BX34" i="11"/>
  <c r="BX33" i="11"/>
  <c r="BX45" i="11" s="1"/>
  <c r="BV34" i="11"/>
  <c r="BY34" i="11"/>
  <c r="CD34" i="11"/>
  <c r="CE29" i="12"/>
  <c r="BR29" i="12"/>
  <c r="BQ33" i="11"/>
  <c r="BQ45" i="11" s="1"/>
  <c r="CG29" i="12"/>
  <c r="CD29" i="12"/>
  <c r="BC60" i="11"/>
  <c r="BC72" i="11" s="1"/>
  <c r="BH56" i="12"/>
  <c r="E34" i="12"/>
  <c r="BV29" i="12"/>
  <c r="G33" i="11"/>
  <c r="G45" i="11" s="1"/>
  <c r="BQ56" i="12"/>
  <c r="BH61" i="11"/>
  <c r="BD33" i="11"/>
  <c r="BD45" i="11" s="1"/>
  <c r="BV60" i="11"/>
  <c r="BV72" i="11" s="1"/>
  <c r="O51" i="11"/>
  <c r="BQ56" i="11"/>
  <c r="O24" i="12"/>
  <c r="BJ29" i="11"/>
  <c r="BO56" i="11"/>
  <c r="Z51" i="11"/>
  <c r="BL29" i="11"/>
  <c r="Y51" i="11"/>
  <c r="AF24" i="11"/>
  <c r="G51" i="11"/>
  <c r="AB51" i="11"/>
  <c r="BK29" i="11"/>
  <c r="D33" i="12"/>
  <c r="D45" i="12" s="1"/>
  <c r="V24" i="11"/>
  <c r="AJ24" i="11"/>
  <c r="BW29" i="11"/>
  <c r="L24" i="12"/>
  <c r="K24" i="12"/>
  <c r="BX56" i="11"/>
  <c r="BB56" i="11"/>
  <c r="BI29" i="11"/>
  <c r="F51" i="11"/>
  <c r="T51" i="11"/>
  <c r="E51" i="11"/>
  <c r="H33" i="11"/>
  <c r="H45" i="11" s="1"/>
  <c r="K51" i="11"/>
  <c r="R51" i="11"/>
  <c r="BJ60" i="11"/>
  <c r="BJ72" i="11" s="1"/>
  <c r="BL60" i="11"/>
  <c r="BL72" i="11" s="1"/>
  <c r="BZ60" i="11"/>
  <c r="BZ72" i="11" s="1"/>
  <c r="CF33" i="11"/>
  <c r="CF45" i="11" s="1"/>
  <c r="U24" i="11"/>
  <c r="AB24" i="11"/>
  <c r="BC29" i="12"/>
  <c r="AC51" i="11"/>
  <c r="AB50" i="12"/>
  <c r="AB104" i="12" s="1"/>
  <c r="AB158" i="12" s="1"/>
  <c r="AI23" i="12"/>
  <c r="AI77" i="12" s="1"/>
  <c r="AI131" i="12" s="1"/>
  <c r="AB23" i="12"/>
  <c r="AB77" i="12" s="1"/>
  <c r="AB131" i="12" s="1"/>
  <c r="U50" i="12"/>
  <c r="U104" i="12" s="1"/>
  <c r="U158" i="12" s="1"/>
  <c r="G50" i="12"/>
  <c r="G104" i="12" s="1"/>
  <c r="G158" i="12" s="1"/>
  <c r="N50" i="12"/>
  <c r="N104" i="12" s="1"/>
  <c r="N158" i="12" s="1"/>
  <c r="U23" i="12"/>
  <c r="U77" i="12" s="1"/>
  <c r="U131" i="12" s="1"/>
  <c r="BK56" i="11"/>
  <c r="BP29" i="11"/>
  <c r="S50" i="12"/>
  <c r="S104" i="12" s="1"/>
  <c r="S158" i="12" s="1"/>
  <c r="AG23" i="12"/>
  <c r="AG77" i="12" s="1"/>
  <c r="AG131" i="12" s="1"/>
  <c r="L50" i="12"/>
  <c r="L104" i="12" s="1"/>
  <c r="L158" i="12" s="1"/>
  <c r="S23" i="12"/>
  <c r="S77" i="12" s="1"/>
  <c r="S131" i="12" s="1"/>
  <c r="Z50" i="12"/>
  <c r="Z104" i="12" s="1"/>
  <c r="Z158" i="12" s="1"/>
  <c r="E50" i="12"/>
  <c r="E104" i="12" s="1"/>
  <c r="E158" i="12" s="1"/>
  <c r="Z23" i="12"/>
  <c r="Z77" i="12" s="1"/>
  <c r="Z131" i="12" s="1"/>
  <c r="V50" i="12"/>
  <c r="V104" i="12" s="1"/>
  <c r="V158" i="12" s="1"/>
  <c r="V23" i="12"/>
  <c r="V77" i="12" s="1"/>
  <c r="V131" i="12" s="1"/>
  <c r="O50" i="12"/>
  <c r="O104" i="12" s="1"/>
  <c r="O158" i="12" s="1"/>
  <c r="AC23" i="12"/>
  <c r="AC77" i="12" s="1"/>
  <c r="AC131" i="12" s="1"/>
  <c r="H50" i="12"/>
  <c r="H104" i="12" s="1"/>
  <c r="H158" i="12" s="1"/>
  <c r="AJ23" i="12"/>
  <c r="AJ77" i="12" s="1"/>
  <c r="AJ131" i="12" s="1"/>
  <c r="AC50" i="12"/>
  <c r="AC104" i="12" s="1"/>
  <c r="AC158" i="12" s="1"/>
  <c r="AF23" i="12"/>
  <c r="AF77" i="12" s="1"/>
  <c r="AF131" i="12" s="1"/>
  <c r="K50" i="12"/>
  <c r="K104" i="12" s="1"/>
  <c r="K158" i="12" s="1"/>
  <c r="D50" i="12"/>
  <c r="D104" i="12" s="1"/>
  <c r="D158" i="12" s="1"/>
  <c r="Y23" i="12"/>
  <c r="Y77" i="12" s="1"/>
  <c r="Y131" i="12" s="1"/>
  <c r="R23" i="12"/>
  <c r="R77" i="12" s="1"/>
  <c r="R131" i="12" s="1"/>
  <c r="R50" i="12"/>
  <c r="R104" i="12" s="1"/>
  <c r="R158" i="12" s="1"/>
  <c r="Y50" i="12"/>
  <c r="Y104" i="12" s="1"/>
  <c r="Y158" i="12" s="1"/>
  <c r="BR56" i="11"/>
  <c r="BE29" i="12"/>
  <c r="AA51" i="11"/>
  <c r="T24" i="11"/>
  <c r="L51" i="11"/>
  <c r="Z24" i="11"/>
  <c r="R24" i="11"/>
  <c r="D51" i="11"/>
  <c r="M50" i="12"/>
  <c r="M104" i="12" s="1"/>
  <c r="M158" i="12" s="1"/>
  <c r="AA50" i="12"/>
  <c r="AA104" i="12" s="1"/>
  <c r="AA158" i="12" s="1"/>
  <c r="T23" i="12"/>
  <c r="T77" i="12" s="1"/>
  <c r="T131" i="12" s="1"/>
  <c r="F50" i="12"/>
  <c r="F104" i="12" s="1"/>
  <c r="F158" i="12" s="1"/>
  <c r="AH23" i="12"/>
  <c r="AH77" i="12" s="1"/>
  <c r="AH131" i="12" s="1"/>
  <c r="AA23" i="12"/>
  <c r="AA77" i="12" s="1"/>
  <c r="AA131" i="12" s="1"/>
  <c r="T50" i="12"/>
  <c r="T104" i="12" s="1"/>
  <c r="T158" i="12" s="1"/>
  <c r="U51" i="11"/>
  <c r="H51" i="11"/>
  <c r="BH29" i="11"/>
  <c r="AA24" i="11"/>
  <c r="AG24" i="11"/>
  <c r="CG29" i="11"/>
  <c r="V51" i="11"/>
  <c r="AC24" i="11"/>
  <c r="N24" i="12"/>
  <c r="BB34" i="12"/>
  <c r="BD56" i="11"/>
  <c r="BA60" i="11"/>
  <c r="BA72" i="11" s="1"/>
  <c r="BS29" i="11"/>
  <c r="BO34" i="11"/>
  <c r="BY56" i="11"/>
  <c r="BW56" i="11"/>
  <c r="M51" i="11"/>
  <c r="AH24" i="11"/>
  <c r="S51" i="11"/>
  <c r="S24" i="11"/>
  <c r="BA34" i="12"/>
  <c r="BE56" i="11"/>
  <c r="CC33" i="11"/>
  <c r="CC45" i="11" s="1"/>
  <c r="Y24" i="11"/>
  <c r="BR34" i="11"/>
  <c r="BI61" i="11"/>
  <c r="F33" i="12"/>
  <c r="F45" i="12" s="1"/>
  <c r="BZ33" i="11"/>
  <c r="BZ45" i="11" s="1"/>
  <c r="BP60" i="11"/>
  <c r="BP72" i="11" s="1"/>
  <c r="M24" i="12"/>
  <c r="N51" i="11"/>
  <c r="AI24" i="11"/>
  <c r="L32" i="4"/>
  <c r="S31" i="4"/>
  <c r="S43" i="4" s="1"/>
  <c r="Z31" i="4"/>
  <c r="Z43" i="4" s="1"/>
  <c r="Z58" i="4"/>
  <c r="Z70" i="4" s="1"/>
  <c r="Z59" i="4"/>
  <c r="Z32" i="4"/>
  <c r="BI58" i="4"/>
  <c r="L58" i="4"/>
  <c r="L70" i="4" s="1"/>
  <c r="L59" i="4"/>
  <c r="AG31" i="4"/>
  <c r="AG43" i="4" s="1"/>
  <c r="S58" i="4"/>
  <c r="S70" i="4" s="1"/>
  <c r="AG32" i="4"/>
  <c r="BP32" i="4"/>
  <c r="S59" i="4"/>
  <c r="AC54" i="4"/>
  <c r="AC108" i="4" s="1"/>
  <c r="AC162" i="4" s="1"/>
  <c r="AI25" i="4"/>
  <c r="AI27" i="4" s="1"/>
  <c r="AI81" i="4" s="1"/>
  <c r="AI135" i="4" s="1"/>
  <c r="AA25" i="4"/>
  <c r="AA27" i="4" s="1"/>
  <c r="AA81" i="4" s="1"/>
  <c r="AA135" i="4" s="1"/>
  <c r="AH25" i="4"/>
  <c r="AH27" i="4" s="1"/>
  <c r="AH81" i="4" s="1"/>
  <c r="AH135" i="4" s="1"/>
  <c r="AB25" i="4"/>
  <c r="AB27" i="4" s="1"/>
  <c r="AB81" i="4" s="1"/>
  <c r="AB135" i="4" s="1"/>
  <c r="V25" i="4"/>
  <c r="V27" i="4" s="1"/>
  <c r="V81" i="4" s="1"/>
  <c r="V135" i="4" s="1"/>
  <c r="T25" i="4"/>
  <c r="T27" i="4" s="1"/>
  <c r="T81" i="4" s="1"/>
  <c r="T135" i="4" s="1"/>
  <c r="AC25" i="4"/>
  <c r="AC27" i="4" s="1"/>
  <c r="AC81" i="4" s="1"/>
  <c r="AC135" i="4" s="1"/>
  <c r="T54" i="4"/>
  <c r="T108" i="4" s="1"/>
  <c r="T162" i="4" s="1"/>
  <c r="U54" i="4"/>
  <c r="U108" i="4" s="1"/>
  <c r="U162" i="4" s="1"/>
  <c r="U25" i="4"/>
  <c r="U27" i="4" s="1"/>
  <c r="U81" i="4" s="1"/>
  <c r="U135" i="4" s="1"/>
  <c r="AA55" i="4"/>
  <c r="AA109" i="4" s="1"/>
  <c r="AA163" i="4" s="1"/>
  <c r="T55" i="4"/>
  <c r="T109" i="4" s="1"/>
  <c r="T163" i="4" s="1"/>
  <c r="AA28" i="4"/>
  <c r="AA82" i="4" s="1"/>
  <c r="AA136" i="4" s="1"/>
  <c r="M55" i="4"/>
  <c r="M109" i="4" s="1"/>
  <c r="M163" i="4" s="1"/>
  <c r="AH28" i="4"/>
  <c r="AH82" i="4" s="1"/>
  <c r="AH136" i="4" s="1"/>
  <c r="T28" i="4"/>
  <c r="T82" i="4" s="1"/>
  <c r="T136" i="4" s="1"/>
  <c r="V29" i="4"/>
  <c r="V83" i="4" s="1"/>
  <c r="V137" i="4" s="1"/>
  <c r="O56" i="4"/>
  <c r="O110" i="4" s="1"/>
  <c r="O164" i="4" s="1"/>
  <c r="V56" i="4"/>
  <c r="V110" i="4" s="1"/>
  <c r="V164" i="4" s="1"/>
  <c r="AJ29" i="4"/>
  <c r="AJ83" i="4" s="1"/>
  <c r="AJ137" i="4" s="1"/>
  <c r="AC56" i="4"/>
  <c r="AC110" i="4" s="1"/>
  <c r="AC164" i="4" s="1"/>
  <c r="AC29" i="4"/>
  <c r="AC83" i="4" s="1"/>
  <c r="AC137" i="4" s="1"/>
  <c r="AJ25" i="4"/>
  <c r="T29" i="4"/>
  <c r="T83" i="4" s="1"/>
  <c r="T137" i="4" s="1"/>
  <c r="T56" i="4"/>
  <c r="T110" i="4" s="1"/>
  <c r="T164" i="4" s="1"/>
  <c r="AH29" i="4"/>
  <c r="AH83" i="4" s="1"/>
  <c r="AH137" i="4" s="1"/>
  <c r="AA29" i="4"/>
  <c r="AA83" i="4" s="1"/>
  <c r="AA137" i="4" s="1"/>
  <c r="AA56" i="4"/>
  <c r="AA110" i="4" s="1"/>
  <c r="AA164" i="4" s="1"/>
  <c r="M56" i="4"/>
  <c r="M110" i="4" s="1"/>
  <c r="M164" i="4" s="1"/>
  <c r="H58" i="4"/>
  <c r="H70" i="4" s="1"/>
  <c r="U55" i="4"/>
  <c r="U109" i="4" s="1"/>
  <c r="U163" i="4" s="1"/>
  <c r="AB55" i="4"/>
  <c r="AB109" i="4" s="1"/>
  <c r="AB163" i="4" s="1"/>
  <c r="AB28" i="4"/>
  <c r="AB82" i="4" s="1"/>
  <c r="AB136" i="4" s="1"/>
  <c r="N55" i="4"/>
  <c r="N109" i="4" s="1"/>
  <c r="N163" i="4" s="1"/>
  <c r="U28" i="4"/>
  <c r="U82" i="4" s="1"/>
  <c r="U136" i="4" s="1"/>
  <c r="AI28" i="4"/>
  <c r="AI82" i="4" s="1"/>
  <c r="AI136" i="4" s="1"/>
  <c r="Y28" i="4"/>
  <c r="R55" i="4"/>
  <c r="Y55" i="4"/>
  <c r="R28" i="4"/>
  <c r="AF28" i="4"/>
  <c r="K55" i="4"/>
  <c r="AC55" i="4"/>
  <c r="AC109" i="4" s="1"/>
  <c r="AC163" i="4" s="1"/>
  <c r="V28" i="4"/>
  <c r="V82" i="4" s="1"/>
  <c r="V136" i="4" s="1"/>
  <c r="AC28" i="4"/>
  <c r="AC82" i="4" s="1"/>
  <c r="AC136" i="4" s="1"/>
  <c r="V55" i="4"/>
  <c r="V109" i="4" s="1"/>
  <c r="V163" i="4" s="1"/>
  <c r="O55" i="4"/>
  <c r="O109" i="4" s="1"/>
  <c r="O163" i="4" s="1"/>
  <c r="AJ28" i="4"/>
  <c r="AJ82" i="4" s="1"/>
  <c r="AJ136" i="4" s="1"/>
  <c r="F58" i="4"/>
  <c r="F70" i="4" s="1"/>
  <c r="BX159" i="12" l="1"/>
  <c r="BX162" i="12" s="1"/>
  <c r="BY159" i="12"/>
  <c r="BY162" i="12" s="1"/>
  <c r="BI159" i="12"/>
  <c r="BI162" i="12" s="1"/>
  <c r="BP132" i="12"/>
  <c r="BP135" i="12" s="1"/>
  <c r="BA159" i="12"/>
  <c r="BA162" i="12" s="1"/>
  <c r="BS159" i="12"/>
  <c r="BS162" i="12" s="1"/>
  <c r="BE159" i="12"/>
  <c r="BE162" i="12" s="1"/>
  <c r="BZ159" i="12"/>
  <c r="BZ162" i="12" s="1"/>
  <c r="BW132" i="12"/>
  <c r="BW135" i="12" s="1"/>
  <c r="BQ132" i="12"/>
  <c r="BQ135" i="12" s="1"/>
  <c r="AC157" i="4"/>
  <c r="AC160" i="4" s="1"/>
  <c r="BC159" i="12"/>
  <c r="BC162" i="12" s="1"/>
  <c r="BB159" i="12"/>
  <c r="BB162" i="12" s="1"/>
  <c r="BX132" i="12"/>
  <c r="BX135" i="12" s="1"/>
  <c r="CF132" i="12"/>
  <c r="CF135" i="12" s="1"/>
  <c r="BL132" i="12"/>
  <c r="BL135" i="12" s="1"/>
  <c r="BY132" i="12"/>
  <c r="BY135" i="12" s="1"/>
  <c r="BZ132" i="12"/>
  <c r="BZ135" i="12" s="1"/>
  <c r="BK159" i="12"/>
  <c r="BK162" i="12" s="1"/>
  <c r="BH132" i="12"/>
  <c r="BH135" i="12" s="1"/>
  <c r="T157" i="4"/>
  <c r="T160" i="4" s="1"/>
  <c r="BJ132" i="12"/>
  <c r="BJ135" i="12" s="1"/>
  <c r="O157" i="4"/>
  <c r="O160" i="4" s="1"/>
  <c r="M157" i="4"/>
  <c r="M160" i="4" s="1"/>
  <c r="CC132" i="12"/>
  <c r="CC135" i="12" s="1"/>
  <c r="BR159" i="12"/>
  <c r="BR162" i="12" s="1"/>
  <c r="BD159" i="12"/>
  <c r="BD162" i="12" s="1"/>
  <c r="D105" i="11"/>
  <c r="D108" i="11" s="1"/>
  <c r="D54" i="11"/>
  <c r="T78" i="11"/>
  <c r="T81" i="11" s="1"/>
  <c r="T27" i="11"/>
  <c r="T29" i="11" s="1"/>
  <c r="K105" i="11"/>
  <c r="K108" i="11" s="1"/>
  <c r="K54" i="11"/>
  <c r="F105" i="11"/>
  <c r="F108" i="11" s="1"/>
  <c r="F54" i="11"/>
  <c r="K78" i="12"/>
  <c r="K81" i="12" s="1"/>
  <c r="K27" i="12"/>
  <c r="V78" i="11"/>
  <c r="V81" i="11" s="1"/>
  <c r="V27" i="11"/>
  <c r="G105" i="11"/>
  <c r="G108" i="11" s="1"/>
  <c r="G54" i="11"/>
  <c r="Z105" i="11"/>
  <c r="Z108" i="11" s="1"/>
  <c r="Z54" i="11"/>
  <c r="Z56" i="11" s="1"/>
  <c r="U105" i="11"/>
  <c r="U54" i="11"/>
  <c r="AI78" i="11"/>
  <c r="AI81" i="11" s="1"/>
  <c r="AI27" i="11"/>
  <c r="AI29" i="11" s="1"/>
  <c r="AI83" i="11" s="1"/>
  <c r="AI137" i="11" s="1"/>
  <c r="Y78" i="11"/>
  <c r="Y81" i="11" s="1"/>
  <c r="Y27" i="11"/>
  <c r="S78" i="11"/>
  <c r="S81" i="11" s="1"/>
  <c r="S27" i="11"/>
  <c r="AC78" i="11"/>
  <c r="AC81" i="11" s="1"/>
  <c r="AC27" i="11"/>
  <c r="AA78" i="11"/>
  <c r="AA81" i="11" s="1"/>
  <c r="AA27" i="11"/>
  <c r="R78" i="11"/>
  <c r="R81" i="11" s="1"/>
  <c r="R27" i="11"/>
  <c r="AA105" i="11"/>
  <c r="AA108" i="11" s="1"/>
  <c r="AA54" i="11"/>
  <c r="AB78" i="11"/>
  <c r="AB81" i="11" s="1"/>
  <c r="AB27" i="11"/>
  <c r="L78" i="12"/>
  <c r="L81" i="12" s="1"/>
  <c r="L27" i="12"/>
  <c r="L29" i="12" s="1"/>
  <c r="AF78" i="11"/>
  <c r="AF81" i="11" s="1"/>
  <c r="AF27" i="11"/>
  <c r="O105" i="11"/>
  <c r="O108" i="11" s="1"/>
  <c r="O54" i="11"/>
  <c r="N78" i="12"/>
  <c r="N81" i="12" s="1"/>
  <c r="N27" i="12"/>
  <c r="S105" i="11"/>
  <c r="S108" i="11" s="1"/>
  <c r="S54" i="11"/>
  <c r="V105" i="11"/>
  <c r="V108" i="11" s="1"/>
  <c r="V54" i="11"/>
  <c r="Z78" i="11"/>
  <c r="Z81" i="11" s="1"/>
  <c r="Z27" i="11"/>
  <c r="AC105" i="11"/>
  <c r="AC108" i="11" s="1"/>
  <c r="AC54" i="11"/>
  <c r="U78" i="11"/>
  <c r="U81" i="11" s="1"/>
  <c r="U27" i="11"/>
  <c r="E105" i="11"/>
  <c r="E108" i="11" s="1"/>
  <c r="E54" i="11"/>
  <c r="Y105" i="11"/>
  <c r="Y108" i="11" s="1"/>
  <c r="Y54" i="11"/>
  <c r="BL159" i="12"/>
  <c r="BL162" i="12" s="1"/>
  <c r="M105" i="11"/>
  <c r="M108" i="11" s="1"/>
  <c r="M54" i="11"/>
  <c r="AG78" i="11"/>
  <c r="AG27" i="11"/>
  <c r="N105" i="11"/>
  <c r="N108" i="11" s="1"/>
  <c r="N54" i="11"/>
  <c r="M78" i="12"/>
  <c r="M81" i="12" s="1"/>
  <c r="M27" i="12"/>
  <c r="M29" i="12" s="1"/>
  <c r="AH78" i="11"/>
  <c r="AH81" i="11" s="1"/>
  <c r="AH27" i="11"/>
  <c r="AH29" i="11" s="1"/>
  <c r="AH83" i="11" s="1"/>
  <c r="AH137" i="11" s="1"/>
  <c r="H105" i="11"/>
  <c r="H108" i="11" s="1"/>
  <c r="H54" i="11"/>
  <c r="L105" i="11"/>
  <c r="L108" i="11" s="1"/>
  <c r="L54" i="11"/>
  <c r="R105" i="11"/>
  <c r="R108" i="11" s="1"/>
  <c r="R54" i="11"/>
  <c r="T105" i="11"/>
  <c r="T108" i="11" s="1"/>
  <c r="T54" i="11"/>
  <c r="AJ78" i="11"/>
  <c r="AJ81" i="11" s="1"/>
  <c r="AJ27" i="11"/>
  <c r="AB105" i="11"/>
  <c r="AB108" i="11" s="1"/>
  <c r="AB54" i="11"/>
  <c r="AB56" i="11" s="1"/>
  <c r="O78" i="12"/>
  <c r="O81" i="12" s="1"/>
  <c r="O27" i="12"/>
  <c r="M132" i="11"/>
  <c r="M135" i="11" s="1"/>
  <c r="M81" i="11"/>
  <c r="S166" i="4"/>
  <c r="S178" i="4" s="1"/>
  <c r="E141" i="12"/>
  <c r="E153" i="12" s="1"/>
  <c r="BZ60" i="12"/>
  <c r="BZ72" i="12" s="1"/>
  <c r="BZ110" i="12"/>
  <c r="BV164" i="12"/>
  <c r="BV114" i="12"/>
  <c r="BV126" i="12" s="1"/>
  <c r="BV115" i="12"/>
  <c r="BY60" i="12"/>
  <c r="BY72" i="12" s="1"/>
  <c r="BY110" i="12"/>
  <c r="BX61" i="12"/>
  <c r="BX110" i="12"/>
  <c r="BQ60" i="12"/>
  <c r="BQ72" i="12" s="1"/>
  <c r="BQ110" i="12"/>
  <c r="BI61" i="12"/>
  <c r="BI110" i="12"/>
  <c r="BK61" i="12"/>
  <c r="BK110" i="12"/>
  <c r="BJ61" i="12"/>
  <c r="BJ110" i="12"/>
  <c r="BH61" i="12"/>
  <c r="BH110" i="12"/>
  <c r="BB60" i="12"/>
  <c r="BB72" i="12" s="1"/>
  <c r="BB110" i="12"/>
  <c r="CD34" i="12"/>
  <c r="CD83" i="12"/>
  <c r="CF33" i="12"/>
  <c r="CF45" i="12" s="1"/>
  <c r="CF83" i="12"/>
  <c r="CC33" i="12"/>
  <c r="CC45" i="12" s="1"/>
  <c r="CC83" i="12"/>
  <c r="CG34" i="12"/>
  <c r="CG83" i="12"/>
  <c r="CE34" i="12"/>
  <c r="CE83" i="12"/>
  <c r="BV33" i="12"/>
  <c r="BV45" i="12" s="1"/>
  <c r="BV83" i="12"/>
  <c r="BS33" i="12"/>
  <c r="BS45" i="12" s="1"/>
  <c r="BS83" i="12"/>
  <c r="BR33" i="12"/>
  <c r="BR45" i="12" s="1"/>
  <c r="BR83" i="12"/>
  <c r="BQ33" i="12"/>
  <c r="BQ45" i="12" s="1"/>
  <c r="BQ83" i="12"/>
  <c r="BO33" i="12"/>
  <c r="BO45" i="12" s="1"/>
  <c r="BO83" i="12"/>
  <c r="BB137" i="12"/>
  <c r="BB88" i="12"/>
  <c r="BB87" i="12"/>
  <c r="BB99" i="12" s="1"/>
  <c r="BE33" i="12"/>
  <c r="BE45" i="12" s="1"/>
  <c r="BE83" i="12"/>
  <c r="BD137" i="12"/>
  <c r="BD87" i="12"/>
  <c r="BD99" i="12" s="1"/>
  <c r="BD88" i="12"/>
  <c r="BC34" i="12"/>
  <c r="BC83" i="12"/>
  <c r="BA137" i="12"/>
  <c r="BA87" i="12"/>
  <c r="BA99" i="12" s="1"/>
  <c r="BA88" i="12"/>
  <c r="E142" i="12"/>
  <c r="K132" i="12"/>
  <c r="K135" i="12" s="1"/>
  <c r="F141" i="12"/>
  <c r="F153" i="12" s="1"/>
  <c r="F142" i="12"/>
  <c r="D142" i="12"/>
  <c r="E88" i="12"/>
  <c r="E87" i="12"/>
  <c r="E99" i="12" s="1"/>
  <c r="D87" i="12"/>
  <c r="D99" i="12" s="1"/>
  <c r="D88" i="12"/>
  <c r="N132" i="12"/>
  <c r="N135" i="12" s="1"/>
  <c r="H141" i="12"/>
  <c r="H153" i="12" s="1"/>
  <c r="H142" i="12"/>
  <c r="G141" i="12"/>
  <c r="G153" i="12" s="1"/>
  <c r="G142" i="12"/>
  <c r="H87" i="12"/>
  <c r="H99" i="12" s="1"/>
  <c r="H88" i="12"/>
  <c r="F87" i="12"/>
  <c r="F99" i="12" s="1"/>
  <c r="F88" i="12"/>
  <c r="G87" i="12"/>
  <c r="G99" i="12" s="1"/>
  <c r="G88" i="12"/>
  <c r="BW61" i="11"/>
  <c r="BW110" i="11"/>
  <c r="BX61" i="11"/>
  <c r="BX110" i="11"/>
  <c r="BZ164" i="11"/>
  <c r="BZ114" i="11"/>
  <c r="BZ126" i="11" s="1"/>
  <c r="BZ115" i="11"/>
  <c r="BY61" i="11"/>
  <c r="BY110" i="11"/>
  <c r="BV164" i="11"/>
  <c r="BV115" i="11"/>
  <c r="BV114" i="11"/>
  <c r="BV126" i="11" s="1"/>
  <c r="BP164" i="11"/>
  <c r="BP115" i="11"/>
  <c r="BP114" i="11"/>
  <c r="BP126" i="11" s="1"/>
  <c r="BR61" i="11"/>
  <c r="BR110" i="11"/>
  <c r="BS164" i="11"/>
  <c r="BS114" i="11"/>
  <c r="BS126" i="11" s="1"/>
  <c r="BS115" i="11"/>
  <c r="BO61" i="11"/>
  <c r="BO110" i="11"/>
  <c r="BQ61" i="11"/>
  <c r="BQ110" i="11"/>
  <c r="BI164" i="11"/>
  <c r="BI115" i="11"/>
  <c r="BI114" i="11"/>
  <c r="BI126" i="11" s="1"/>
  <c r="BL164" i="11"/>
  <c r="BL115" i="11"/>
  <c r="BL114" i="11"/>
  <c r="BL126" i="11" s="1"/>
  <c r="BJ164" i="11"/>
  <c r="BJ115" i="11"/>
  <c r="BJ114" i="11"/>
  <c r="BJ126" i="11" s="1"/>
  <c r="BH164" i="11"/>
  <c r="BH114" i="11"/>
  <c r="BH126" i="11" s="1"/>
  <c r="BH115" i="11"/>
  <c r="BK60" i="11"/>
  <c r="BK72" i="11" s="1"/>
  <c r="BK110" i="11"/>
  <c r="BA164" i="11"/>
  <c r="BA114" i="11"/>
  <c r="BA126" i="11" s="1"/>
  <c r="BA115" i="11"/>
  <c r="BE60" i="11"/>
  <c r="BE72" i="11" s="1"/>
  <c r="BE110" i="11"/>
  <c r="BC164" i="11"/>
  <c r="BC115" i="11"/>
  <c r="BC114" i="11"/>
  <c r="BC126" i="11" s="1"/>
  <c r="BD60" i="11"/>
  <c r="BD72" i="11" s="1"/>
  <c r="BD110" i="11"/>
  <c r="BB61" i="11"/>
  <c r="BB110" i="11"/>
  <c r="CC137" i="11"/>
  <c r="CC88" i="11"/>
  <c r="CC87" i="11"/>
  <c r="CC99" i="11" s="1"/>
  <c r="CE34" i="11"/>
  <c r="CE83" i="11"/>
  <c r="CD137" i="11"/>
  <c r="CD87" i="11"/>
  <c r="CD99" i="11" s="1"/>
  <c r="CD88" i="11"/>
  <c r="CF137" i="11"/>
  <c r="CF88" i="11"/>
  <c r="CF87" i="11"/>
  <c r="CF99" i="11" s="1"/>
  <c r="CG34" i="11"/>
  <c r="CG83" i="11"/>
  <c r="BW34" i="11"/>
  <c r="BW83" i="11"/>
  <c r="BY137" i="11"/>
  <c r="BY87" i="11"/>
  <c r="BY99" i="11" s="1"/>
  <c r="BY88" i="11"/>
  <c r="BV137" i="11"/>
  <c r="BV87" i="11"/>
  <c r="BV99" i="11" s="1"/>
  <c r="BV88" i="11"/>
  <c r="BZ137" i="11"/>
  <c r="BZ87" i="11"/>
  <c r="BZ99" i="11" s="1"/>
  <c r="BZ88" i="11"/>
  <c r="BX141" i="11"/>
  <c r="BX153" i="11" s="1"/>
  <c r="BX142" i="11"/>
  <c r="BO137" i="11"/>
  <c r="BO87" i="11"/>
  <c r="BO99" i="11" s="1"/>
  <c r="BO88" i="11"/>
  <c r="BP33" i="11"/>
  <c r="BP45" i="11" s="1"/>
  <c r="BP83" i="11"/>
  <c r="BS34" i="11"/>
  <c r="BS83" i="11"/>
  <c r="BQ137" i="11"/>
  <c r="BQ88" i="11"/>
  <c r="BQ87" i="11"/>
  <c r="BQ99" i="11" s="1"/>
  <c r="BR137" i="11"/>
  <c r="BR87" i="11"/>
  <c r="BR99" i="11" s="1"/>
  <c r="BR88" i="11"/>
  <c r="BH33" i="11"/>
  <c r="BH45" i="11" s="1"/>
  <c r="BH83" i="11"/>
  <c r="BK34" i="11"/>
  <c r="BK83" i="11"/>
  <c r="BJ33" i="11"/>
  <c r="BJ45" i="11" s="1"/>
  <c r="BJ83" i="11"/>
  <c r="BL34" i="11"/>
  <c r="BL83" i="11"/>
  <c r="BI34" i="11"/>
  <c r="BI83" i="11"/>
  <c r="BE142" i="11"/>
  <c r="BE141" i="11"/>
  <c r="BE153" i="11" s="1"/>
  <c r="BD137" i="11"/>
  <c r="BD88" i="11"/>
  <c r="BD87" i="11"/>
  <c r="BD99" i="11" s="1"/>
  <c r="BB141" i="11"/>
  <c r="BB153" i="11" s="1"/>
  <c r="BB142" i="11"/>
  <c r="BC141" i="11"/>
  <c r="BC153" i="11" s="1"/>
  <c r="BC142" i="11"/>
  <c r="BA141" i="11"/>
  <c r="BA153" i="11" s="1"/>
  <c r="BA142" i="11"/>
  <c r="F142" i="11"/>
  <c r="N159" i="11"/>
  <c r="N162" i="11" s="1"/>
  <c r="AH132" i="11"/>
  <c r="AH135" i="11" s="1"/>
  <c r="AC132" i="11"/>
  <c r="AC135" i="11" s="1"/>
  <c r="D159" i="11"/>
  <c r="D162" i="11" s="1"/>
  <c r="AB132" i="11"/>
  <c r="AB135" i="11" s="1"/>
  <c r="G159" i="11"/>
  <c r="G162" i="11" s="1"/>
  <c r="K34" i="11"/>
  <c r="K83" i="11"/>
  <c r="K137" i="11" s="1"/>
  <c r="K141" i="11" s="1"/>
  <c r="K153" i="11" s="1"/>
  <c r="F87" i="11"/>
  <c r="F99" i="11" s="1"/>
  <c r="F88" i="11"/>
  <c r="D87" i="11"/>
  <c r="D99" i="11" s="1"/>
  <c r="D88" i="11"/>
  <c r="D141" i="11"/>
  <c r="D153" i="11" s="1"/>
  <c r="D142" i="11"/>
  <c r="E87" i="11"/>
  <c r="E99" i="11" s="1"/>
  <c r="E88" i="11"/>
  <c r="E141" i="11"/>
  <c r="E153" i="11" s="1"/>
  <c r="M159" i="11"/>
  <c r="M162" i="11" s="1"/>
  <c r="L159" i="11"/>
  <c r="L162" i="11" s="1"/>
  <c r="T159" i="11"/>
  <c r="T162" i="11" s="1"/>
  <c r="N34" i="11"/>
  <c r="N83" i="11"/>
  <c r="N137" i="11" s="1"/>
  <c r="N141" i="11" s="1"/>
  <c r="N153" i="11" s="1"/>
  <c r="H141" i="11"/>
  <c r="H153" i="11" s="1"/>
  <c r="H142" i="11"/>
  <c r="R132" i="11"/>
  <c r="R135" i="11" s="1"/>
  <c r="M33" i="11"/>
  <c r="M45" i="11" s="1"/>
  <c r="M83" i="11"/>
  <c r="M137" i="11" s="1"/>
  <c r="M141" i="11" s="1"/>
  <c r="M153" i="11" s="1"/>
  <c r="AF132" i="11"/>
  <c r="AF135" i="11" s="1"/>
  <c r="H87" i="11"/>
  <c r="H99" i="11" s="1"/>
  <c r="H88" i="11"/>
  <c r="G141" i="11"/>
  <c r="G153" i="11" s="1"/>
  <c r="G142" i="11"/>
  <c r="G87" i="11"/>
  <c r="G99" i="11" s="1"/>
  <c r="G88" i="11"/>
  <c r="Y132" i="11"/>
  <c r="Y135" i="11" s="1"/>
  <c r="V159" i="11"/>
  <c r="V162" i="11" s="1"/>
  <c r="AC159" i="11"/>
  <c r="AC162" i="11" s="1"/>
  <c r="K159" i="11"/>
  <c r="K162" i="11" s="1"/>
  <c r="E159" i="11"/>
  <c r="E162" i="11" s="1"/>
  <c r="AB159" i="11"/>
  <c r="AB162" i="11" s="1"/>
  <c r="L33" i="11"/>
  <c r="L45" i="11" s="1"/>
  <c r="L83" i="11"/>
  <c r="L137" i="11" s="1"/>
  <c r="L141" i="11" s="1"/>
  <c r="L153" i="11" s="1"/>
  <c r="BZ167" i="4"/>
  <c r="BZ166" i="4"/>
  <c r="BW167" i="4"/>
  <c r="BW166" i="4"/>
  <c r="BS166" i="4"/>
  <c r="BS167" i="4"/>
  <c r="BP167" i="4"/>
  <c r="BP166" i="4"/>
  <c r="BO167" i="4"/>
  <c r="BO166" i="4"/>
  <c r="BR166" i="4"/>
  <c r="BR167" i="4"/>
  <c r="BH167" i="4"/>
  <c r="BH166" i="4"/>
  <c r="BI162" i="4"/>
  <c r="BI112" i="4"/>
  <c r="BI113" i="4"/>
  <c r="BK167" i="4"/>
  <c r="BK166" i="4"/>
  <c r="BB166" i="4"/>
  <c r="BB167" i="4"/>
  <c r="BC166" i="4"/>
  <c r="BC167" i="4"/>
  <c r="BE167" i="4"/>
  <c r="BE166" i="4"/>
  <c r="BA166" i="4"/>
  <c r="BA167" i="4"/>
  <c r="CF140" i="4"/>
  <c r="CF139" i="4"/>
  <c r="CE139" i="4"/>
  <c r="CE140" i="4"/>
  <c r="CC139" i="4"/>
  <c r="CC140" i="4"/>
  <c r="CD140" i="4"/>
  <c r="CD139" i="4"/>
  <c r="BW139" i="4"/>
  <c r="BW140" i="4"/>
  <c r="BZ140" i="4"/>
  <c r="BZ139" i="4"/>
  <c r="BO140" i="4"/>
  <c r="BO139" i="4"/>
  <c r="BQ139" i="4"/>
  <c r="BQ140" i="4"/>
  <c r="BP135" i="4"/>
  <c r="BP85" i="4"/>
  <c r="BP86" i="4"/>
  <c r="BI140" i="4"/>
  <c r="BI139" i="4"/>
  <c r="BC140" i="4"/>
  <c r="BC139" i="4"/>
  <c r="BC151" i="4" s="1"/>
  <c r="BD139" i="4"/>
  <c r="BD151" i="4" s="1"/>
  <c r="BD140" i="4"/>
  <c r="BA139" i="4"/>
  <c r="BA140" i="4"/>
  <c r="T166" i="4"/>
  <c r="T178" i="4" s="1"/>
  <c r="T167" i="4"/>
  <c r="K113" i="4"/>
  <c r="K164" i="4"/>
  <c r="K167" i="4" s="1"/>
  <c r="Z167" i="4"/>
  <c r="AC166" i="4"/>
  <c r="AC178" i="4" s="1"/>
  <c r="AC167" i="4"/>
  <c r="R113" i="4"/>
  <c r="R164" i="4"/>
  <c r="R167" i="4" s="1"/>
  <c r="Y113" i="4"/>
  <c r="Y164" i="4"/>
  <c r="Y167" i="4" s="1"/>
  <c r="U166" i="4"/>
  <c r="U178" i="4" s="1"/>
  <c r="L139" i="4"/>
  <c r="L151" i="4" s="1"/>
  <c r="L140" i="4"/>
  <c r="AF86" i="4"/>
  <c r="AF137" i="4"/>
  <c r="AF140" i="4" s="1"/>
  <c r="AH139" i="4"/>
  <c r="AH151" i="4" s="1"/>
  <c r="AH140" i="4"/>
  <c r="AA140" i="4"/>
  <c r="AA139" i="4"/>
  <c r="AA151" i="4" s="1"/>
  <c r="AC139" i="4"/>
  <c r="AC151" i="4" s="1"/>
  <c r="AC140" i="4"/>
  <c r="R86" i="4"/>
  <c r="R137" i="4"/>
  <c r="R140" i="4" s="1"/>
  <c r="Y86" i="4"/>
  <c r="Y137" i="4"/>
  <c r="Y140" i="4" s="1"/>
  <c r="T139" i="4"/>
  <c r="T151" i="4" s="1"/>
  <c r="T140" i="4"/>
  <c r="U139" i="4"/>
  <c r="U151" i="4" s="1"/>
  <c r="AB139" i="4"/>
  <c r="AB151" i="4" s="1"/>
  <c r="V139" i="4"/>
  <c r="V151" i="4" s="1"/>
  <c r="V140" i="4"/>
  <c r="AI139" i="4"/>
  <c r="AI151" i="4" s="1"/>
  <c r="T113" i="4"/>
  <c r="AC113" i="4"/>
  <c r="G97" i="4"/>
  <c r="E97" i="4"/>
  <c r="F97" i="4"/>
  <c r="U112" i="4"/>
  <c r="U124" i="4" s="1"/>
  <c r="AC112" i="4"/>
  <c r="AC124" i="4" s="1"/>
  <c r="K58" i="4"/>
  <c r="K70" i="4" s="1"/>
  <c r="K109" i="4"/>
  <c r="T112" i="4"/>
  <c r="T124" i="4" s="1"/>
  <c r="R31" i="4"/>
  <c r="R43" i="4" s="1"/>
  <c r="R82" i="4"/>
  <c r="R58" i="4"/>
  <c r="R70" i="4" s="1"/>
  <c r="R109" i="4"/>
  <c r="AF31" i="4"/>
  <c r="AF43" i="4" s="1"/>
  <c r="AF82" i="4"/>
  <c r="Y31" i="4"/>
  <c r="Y43" i="4" s="1"/>
  <c r="Y82" i="4"/>
  <c r="Y58" i="4"/>
  <c r="Y70" i="4" s="1"/>
  <c r="Y109" i="4"/>
  <c r="AH85" i="4"/>
  <c r="AH97" i="4" s="1"/>
  <c r="AH86" i="4"/>
  <c r="AI85" i="4"/>
  <c r="AI97" i="4" s="1"/>
  <c r="AC86" i="4"/>
  <c r="AC85" i="4"/>
  <c r="AC97" i="4" s="1"/>
  <c r="AA86" i="4"/>
  <c r="AA85" i="4"/>
  <c r="AA97" i="4" s="1"/>
  <c r="AB85" i="4"/>
  <c r="AB97" i="4" s="1"/>
  <c r="V86" i="4"/>
  <c r="V85" i="4"/>
  <c r="V97" i="4" s="1"/>
  <c r="U85" i="4"/>
  <c r="U97" i="4" s="1"/>
  <c r="T86" i="4"/>
  <c r="T85" i="4"/>
  <c r="T97" i="4" s="1"/>
  <c r="L86" i="4"/>
  <c r="L85" i="4"/>
  <c r="L97" i="4" s="1"/>
  <c r="N29" i="12"/>
  <c r="BQ34" i="12"/>
  <c r="BB61" i="12"/>
  <c r="BY60" i="11"/>
  <c r="BY72" i="11" s="1"/>
  <c r="AC29" i="11"/>
  <c r="CG33" i="11"/>
  <c r="CG45" i="11" s="1"/>
  <c r="D56" i="11"/>
  <c r="BW33" i="11"/>
  <c r="BW45" i="11" s="1"/>
  <c r="CE33" i="11"/>
  <c r="CE45" i="11" s="1"/>
  <c r="AG29" i="11"/>
  <c r="BH34" i="11"/>
  <c r="BJ34" i="11"/>
  <c r="BH60" i="12"/>
  <c r="BH72" i="12" s="1"/>
  <c r="BR60" i="11"/>
  <c r="BR72" i="11" s="1"/>
  <c r="L34" i="11"/>
  <c r="BV34" i="12"/>
  <c r="BQ60" i="11"/>
  <c r="BQ72" i="11" s="1"/>
  <c r="BV61" i="12"/>
  <c r="BV60" i="12"/>
  <c r="BV72" i="12" s="1"/>
  <c r="U56" i="11"/>
  <c r="BK61" i="11"/>
  <c r="F56" i="11"/>
  <c r="BX60" i="12"/>
  <c r="BX72" i="12" s="1"/>
  <c r="H56" i="11"/>
  <c r="H110" i="11" s="1"/>
  <c r="H164" i="11" s="1"/>
  <c r="BS34" i="12"/>
  <c r="R29" i="11"/>
  <c r="BE34" i="12"/>
  <c r="BP34" i="11"/>
  <c r="BQ61" i="12"/>
  <c r="BE61" i="11"/>
  <c r="AC56" i="11"/>
  <c r="BO60" i="11"/>
  <c r="BO72" i="11" s="1"/>
  <c r="CE33" i="12"/>
  <c r="CE45" i="12" s="1"/>
  <c r="BI60" i="12"/>
  <c r="BI72" i="12" s="1"/>
  <c r="BY61" i="12"/>
  <c r="BL56" i="12"/>
  <c r="AA24" i="12"/>
  <c r="T24" i="12"/>
  <c r="AC51" i="12"/>
  <c r="G51" i="12"/>
  <c r="BW29" i="12"/>
  <c r="BC56" i="12"/>
  <c r="BW60" i="11"/>
  <c r="BW72" i="11" s="1"/>
  <c r="BD56" i="12"/>
  <c r="BE56" i="12"/>
  <c r="AH24" i="12"/>
  <c r="AA51" i="12"/>
  <c r="CD33" i="12"/>
  <c r="CD45" i="12" s="1"/>
  <c r="BJ60" i="12"/>
  <c r="BJ72" i="12" s="1"/>
  <c r="Y24" i="12"/>
  <c r="AJ24" i="12"/>
  <c r="V24" i="12"/>
  <c r="Z24" i="12"/>
  <c r="L51" i="12"/>
  <c r="AB51" i="12"/>
  <c r="N33" i="11"/>
  <c r="N45" i="11" s="1"/>
  <c r="CC34" i="12"/>
  <c r="BR34" i="12"/>
  <c r="M34" i="11"/>
  <c r="BI33" i="11"/>
  <c r="BI45" i="11" s="1"/>
  <c r="BX60" i="11"/>
  <c r="BX72" i="11" s="1"/>
  <c r="BI29" i="12"/>
  <c r="BK33" i="11"/>
  <c r="BK45" i="11" s="1"/>
  <c r="BL33" i="11"/>
  <c r="BL45" i="11" s="1"/>
  <c r="Y29" i="11"/>
  <c r="O29" i="11"/>
  <c r="BS56" i="12"/>
  <c r="R24" i="12"/>
  <c r="AF24" i="12"/>
  <c r="O51" i="12"/>
  <c r="S24" i="12"/>
  <c r="AI24" i="12"/>
  <c r="BP29" i="12"/>
  <c r="BW56" i="12"/>
  <c r="BX29" i="12"/>
  <c r="M51" i="12"/>
  <c r="Y51" i="12"/>
  <c r="D51" i="12"/>
  <c r="H51" i="12"/>
  <c r="E51" i="12"/>
  <c r="AG24" i="12"/>
  <c r="U24" i="12"/>
  <c r="U51" i="12"/>
  <c r="BA56" i="12"/>
  <c r="BP56" i="12"/>
  <c r="BL29" i="12"/>
  <c r="BJ29" i="12"/>
  <c r="BY29" i="12"/>
  <c r="K33" i="11"/>
  <c r="K45" i="11" s="1"/>
  <c r="BS33" i="11"/>
  <c r="BS45" i="11" s="1"/>
  <c r="BD61" i="11"/>
  <c r="BK29" i="12"/>
  <c r="T51" i="12"/>
  <c r="F51" i="12"/>
  <c r="CG33" i="12"/>
  <c r="CG45" i="12" s="1"/>
  <c r="CF34" i="12"/>
  <c r="R51" i="12"/>
  <c r="K51" i="12"/>
  <c r="AC24" i="12"/>
  <c r="V51" i="12"/>
  <c r="Z51" i="12"/>
  <c r="S51" i="12"/>
  <c r="N51" i="12"/>
  <c r="AB24" i="12"/>
  <c r="BC33" i="12"/>
  <c r="BC45" i="12" s="1"/>
  <c r="BZ61" i="12"/>
  <c r="BO34" i="12"/>
  <c r="BO56" i="12"/>
  <c r="BB60" i="11"/>
  <c r="BB72" i="11" s="1"/>
  <c r="BH29" i="12"/>
  <c r="BZ29" i="12"/>
  <c r="BR56" i="12"/>
  <c r="BK60" i="12"/>
  <c r="BK72" i="12" s="1"/>
  <c r="AH32" i="4"/>
  <c r="AC58" i="4"/>
  <c r="AC70" i="4" s="1"/>
  <c r="AA31" i="4"/>
  <c r="AA43" i="4" s="1"/>
  <c r="T58" i="4"/>
  <c r="T70" i="4" s="1"/>
  <c r="AC32" i="4"/>
  <c r="AB31" i="4"/>
  <c r="AB43" i="4" s="1"/>
  <c r="AA32" i="4"/>
  <c r="AC31" i="4"/>
  <c r="AC43" i="4" s="1"/>
  <c r="AI31" i="4"/>
  <c r="AI43" i="4" s="1"/>
  <c r="U31" i="4"/>
  <c r="U43" i="4" s="1"/>
  <c r="V31" i="4"/>
  <c r="V43" i="4" s="1"/>
  <c r="U58" i="4"/>
  <c r="U70" i="4" s="1"/>
  <c r="AJ27" i="4"/>
  <c r="T32" i="4"/>
  <c r="V54" i="4"/>
  <c r="AB56" i="4"/>
  <c r="AB110" i="4" s="1"/>
  <c r="AB164" i="4" s="1"/>
  <c r="AI29" i="4"/>
  <c r="AI83" i="4" s="1"/>
  <c r="N56" i="4"/>
  <c r="N110" i="4" s="1"/>
  <c r="N164" i="4" s="1"/>
  <c r="AB29" i="4"/>
  <c r="U56" i="4"/>
  <c r="U29" i="4"/>
  <c r="O54" i="4"/>
  <c r="AC59" i="4"/>
  <c r="N54" i="4"/>
  <c r="AA54" i="4"/>
  <c r="AB54" i="4"/>
  <c r="M54" i="4"/>
  <c r="AH31" i="4"/>
  <c r="AH43" i="4" s="1"/>
  <c r="AI32" i="4"/>
  <c r="V32" i="4"/>
  <c r="T59" i="4"/>
  <c r="T31" i="4"/>
  <c r="T43" i="4" s="1"/>
  <c r="AI132" i="11" l="1"/>
  <c r="AI135" i="11" s="1"/>
  <c r="V132" i="11"/>
  <c r="V135" i="11" s="1"/>
  <c r="Z132" i="11"/>
  <c r="Z135" i="11" s="1"/>
  <c r="AA132" i="11"/>
  <c r="AA135" i="11" s="1"/>
  <c r="U132" i="11"/>
  <c r="U135" i="11" s="1"/>
  <c r="F159" i="11"/>
  <c r="F162" i="11" s="1"/>
  <c r="S132" i="11"/>
  <c r="S135" i="11" s="1"/>
  <c r="AA159" i="11"/>
  <c r="AA162" i="11" s="1"/>
  <c r="S159" i="11"/>
  <c r="S162" i="11" s="1"/>
  <c r="O159" i="11"/>
  <c r="O162" i="11" s="1"/>
  <c r="Z159" i="11"/>
  <c r="Z162" i="11" s="1"/>
  <c r="Y159" i="11"/>
  <c r="Y162" i="11" s="1"/>
  <c r="T132" i="11"/>
  <c r="T135" i="11" s="1"/>
  <c r="L132" i="12"/>
  <c r="L135" i="12" s="1"/>
  <c r="H159" i="11"/>
  <c r="H162" i="11" s="1"/>
  <c r="AJ132" i="11"/>
  <c r="AJ135" i="11" s="1"/>
  <c r="M132" i="12"/>
  <c r="M135" i="12" s="1"/>
  <c r="O132" i="12"/>
  <c r="O135" i="12" s="1"/>
  <c r="R159" i="11"/>
  <c r="R162" i="11" s="1"/>
  <c r="AB78" i="12"/>
  <c r="AB81" i="12" s="1"/>
  <c r="AB27" i="12"/>
  <c r="V105" i="12"/>
  <c r="V108" i="12" s="1"/>
  <c r="V54" i="12"/>
  <c r="E105" i="12"/>
  <c r="E108" i="12" s="1"/>
  <c r="E54" i="12"/>
  <c r="M105" i="12"/>
  <c r="M108" i="12" s="1"/>
  <c r="M54" i="12"/>
  <c r="AI78" i="12"/>
  <c r="AI81" i="12" s="1"/>
  <c r="AI27" i="12"/>
  <c r="R78" i="12"/>
  <c r="R81" i="12" s="1"/>
  <c r="R27" i="12"/>
  <c r="R29" i="12" s="1"/>
  <c r="V78" i="12"/>
  <c r="V81" i="12" s="1"/>
  <c r="V27" i="12"/>
  <c r="G105" i="12"/>
  <c r="G108" i="12" s="1"/>
  <c r="G54" i="12"/>
  <c r="AG132" i="11"/>
  <c r="AG135" i="11" s="1"/>
  <c r="AG81" i="11"/>
  <c r="R105" i="12"/>
  <c r="R108" i="12" s="1"/>
  <c r="R54" i="12"/>
  <c r="N105" i="12"/>
  <c r="N108" i="12" s="1"/>
  <c r="N54" i="12"/>
  <c r="H105" i="12"/>
  <c r="H108" i="12" s="1"/>
  <c r="H54" i="12"/>
  <c r="S78" i="12"/>
  <c r="S81" i="12" s="1"/>
  <c r="S27" i="12"/>
  <c r="AB105" i="12"/>
  <c r="AB108" i="12" s="1"/>
  <c r="AB54" i="12"/>
  <c r="AJ78" i="12"/>
  <c r="AJ81" i="12" s="1"/>
  <c r="AJ27" i="12"/>
  <c r="AA105" i="12"/>
  <c r="AA108" i="12" s="1"/>
  <c r="AA54" i="12"/>
  <c r="AC105" i="12"/>
  <c r="AC108" i="12" s="1"/>
  <c r="AC54" i="12"/>
  <c r="Z105" i="12"/>
  <c r="Z108" i="12" s="1"/>
  <c r="Z54" i="12"/>
  <c r="Z56" i="12" s="1"/>
  <c r="AG78" i="12"/>
  <c r="AG81" i="12" s="1"/>
  <c r="AG27" i="12"/>
  <c r="AC78" i="12"/>
  <c r="AC81" i="12" s="1"/>
  <c r="AC27" i="12"/>
  <c r="AC29" i="12" s="1"/>
  <c r="U105" i="12"/>
  <c r="U108" i="12" s="1"/>
  <c r="U54" i="12"/>
  <c r="S105" i="12"/>
  <c r="S108" i="12" s="1"/>
  <c r="S54" i="12"/>
  <c r="S56" i="12" s="1"/>
  <c r="K105" i="12"/>
  <c r="K108" i="12" s="1"/>
  <c r="K54" i="12"/>
  <c r="F105" i="12"/>
  <c r="F108" i="12" s="1"/>
  <c r="F54" i="12"/>
  <c r="U78" i="12"/>
  <c r="U81" i="12" s="1"/>
  <c r="U27" i="12"/>
  <c r="D105" i="12"/>
  <c r="D108" i="12" s="1"/>
  <c r="D54" i="12"/>
  <c r="O105" i="12"/>
  <c r="O108" i="12" s="1"/>
  <c r="O54" i="12"/>
  <c r="L105" i="12"/>
  <c r="L108" i="12" s="1"/>
  <c r="L54" i="12"/>
  <c r="Y78" i="12"/>
  <c r="Y81" i="12" s="1"/>
  <c r="Y27" i="12"/>
  <c r="AH78" i="12"/>
  <c r="AH81" i="12" s="1"/>
  <c r="AH27" i="12"/>
  <c r="T78" i="12"/>
  <c r="T81" i="12" s="1"/>
  <c r="T27" i="12"/>
  <c r="T105" i="12"/>
  <c r="T108" i="12" s="1"/>
  <c r="T54" i="12"/>
  <c r="Y105" i="12"/>
  <c r="Y108" i="12" s="1"/>
  <c r="Y54" i="12"/>
  <c r="AF78" i="12"/>
  <c r="AF81" i="12" s="1"/>
  <c r="AF27" i="12"/>
  <c r="AF29" i="12" s="1"/>
  <c r="Z78" i="12"/>
  <c r="Z81" i="12" s="1"/>
  <c r="Z27" i="12"/>
  <c r="AA78" i="12"/>
  <c r="AA81" i="12" s="1"/>
  <c r="AA27" i="12"/>
  <c r="U159" i="11"/>
  <c r="U162" i="11" s="1"/>
  <c r="U108" i="11"/>
  <c r="K87" i="11"/>
  <c r="K99" i="11" s="1"/>
  <c r="BY164" i="12"/>
  <c r="BY114" i="12"/>
  <c r="BY126" i="12" s="1"/>
  <c r="BY115" i="12"/>
  <c r="BV169" i="12"/>
  <c r="BV168" i="12"/>
  <c r="BV180" i="12" s="1"/>
  <c r="BW60" i="12"/>
  <c r="BW72" i="12" s="1"/>
  <c r="BW110" i="12"/>
  <c r="BZ164" i="12"/>
  <c r="BZ115" i="12"/>
  <c r="BZ114" i="12"/>
  <c r="BZ126" i="12" s="1"/>
  <c r="BX164" i="12"/>
  <c r="BX114" i="12"/>
  <c r="BX126" i="12" s="1"/>
  <c r="BX115" i="12"/>
  <c r="BP61" i="12"/>
  <c r="BP110" i="12"/>
  <c r="BS60" i="12"/>
  <c r="BS72" i="12" s="1"/>
  <c r="BS110" i="12"/>
  <c r="BQ164" i="12"/>
  <c r="BQ114" i="12"/>
  <c r="BQ126" i="12" s="1"/>
  <c r="BQ115" i="12"/>
  <c r="BR61" i="12"/>
  <c r="BR110" i="12"/>
  <c r="BO61" i="12"/>
  <c r="BO110" i="12"/>
  <c r="BK164" i="12"/>
  <c r="BK115" i="12"/>
  <c r="BK114" i="12"/>
  <c r="BK126" i="12" s="1"/>
  <c r="BL61" i="12"/>
  <c r="BL110" i="12"/>
  <c r="BJ164" i="12"/>
  <c r="BJ114" i="12"/>
  <c r="BJ126" i="12" s="1"/>
  <c r="BJ115" i="12"/>
  <c r="BI164" i="12"/>
  <c r="BI114" i="12"/>
  <c r="BI126" i="12" s="1"/>
  <c r="BI115" i="12"/>
  <c r="BH164" i="12"/>
  <c r="BH114" i="12"/>
  <c r="BH126" i="12" s="1"/>
  <c r="BH115" i="12"/>
  <c r="BC60" i="12"/>
  <c r="BC72" i="12" s="1"/>
  <c r="BC110" i="12"/>
  <c r="BB164" i="12"/>
  <c r="BB114" i="12"/>
  <c r="BB126" i="12" s="1"/>
  <c r="BB115" i="12"/>
  <c r="BE60" i="12"/>
  <c r="BE72" i="12" s="1"/>
  <c r="BE110" i="12"/>
  <c r="BD60" i="12"/>
  <c r="BD72" i="12" s="1"/>
  <c r="BD110" i="12"/>
  <c r="BA61" i="12"/>
  <c r="BA110" i="12"/>
  <c r="CC137" i="12"/>
  <c r="CC88" i="12"/>
  <c r="CC87" i="12"/>
  <c r="CC99" i="12" s="1"/>
  <c r="CG137" i="12"/>
  <c r="CG87" i="12"/>
  <c r="CG99" i="12" s="1"/>
  <c r="CG88" i="12"/>
  <c r="CF137" i="12"/>
  <c r="CF87" i="12"/>
  <c r="CF99" i="12" s="1"/>
  <c r="CF88" i="12"/>
  <c r="CE137" i="12"/>
  <c r="CE88" i="12"/>
  <c r="CE87" i="12"/>
  <c r="CE99" i="12" s="1"/>
  <c r="CD137" i="12"/>
  <c r="CD87" i="12"/>
  <c r="CD99" i="12" s="1"/>
  <c r="CD88" i="12"/>
  <c r="BZ34" i="12"/>
  <c r="BZ83" i="12"/>
  <c r="BX33" i="12"/>
  <c r="BX45" i="12" s="1"/>
  <c r="BX83" i="12"/>
  <c r="BW33" i="12"/>
  <c r="BW45" i="12" s="1"/>
  <c r="BW83" i="12"/>
  <c r="BV137" i="12"/>
  <c r="BV87" i="12"/>
  <c r="BV99" i="12" s="1"/>
  <c r="BV88" i="12"/>
  <c r="BY33" i="12"/>
  <c r="BY45" i="12" s="1"/>
  <c r="BY83" i="12"/>
  <c r="BP34" i="12"/>
  <c r="BP83" i="12"/>
  <c r="BO137" i="12"/>
  <c r="BO87" i="12"/>
  <c r="BO99" i="12" s="1"/>
  <c r="BO88" i="12"/>
  <c r="BR137" i="12"/>
  <c r="BR88" i="12"/>
  <c r="BR87" i="12"/>
  <c r="BR99" i="12" s="1"/>
  <c r="BQ137" i="12"/>
  <c r="BQ87" i="12"/>
  <c r="BQ99" i="12" s="1"/>
  <c r="BQ88" i="12"/>
  <c r="BS137" i="12"/>
  <c r="BS88" i="12"/>
  <c r="BS87" i="12"/>
  <c r="BS99" i="12" s="1"/>
  <c r="BI33" i="12"/>
  <c r="BI45" i="12" s="1"/>
  <c r="BI83" i="12"/>
  <c r="BJ33" i="12"/>
  <c r="BJ45" i="12" s="1"/>
  <c r="BJ83" i="12"/>
  <c r="BK33" i="12"/>
  <c r="BK45" i="12" s="1"/>
  <c r="BK83" i="12"/>
  <c r="BL34" i="12"/>
  <c r="BL83" i="12"/>
  <c r="BH34" i="12"/>
  <c r="BH83" i="12"/>
  <c r="BC137" i="12"/>
  <c r="BC87" i="12"/>
  <c r="BC99" i="12" s="1"/>
  <c r="BC88" i="12"/>
  <c r="BD142" i="12"/>
  <c r="BD141" i="12"/>
  <c r="BD153" i="12" s="1"/>
  <c r="BE137" i="12"/>
  <c r="BE87" i="12"/>
  <c r="BE99" i="12" s="1"/>
  <c r="BE88" i="12"/>
  <c r="BB141" i="12"/>
  <c r="BB153" i="12" s="1"/>
  <c r="BB142" i="12"/>
  <c r="BA142" i="12"/>
  <c r="BA141" i="12"/>
  <c r="BA153" i="12" s="1"/>
  <c r="R159" i="12"/>
  <c r="R162" i="12" s="1"/>
  <c r="R132" i="12"/>
  <c r="R135" i="12" s="1"/>
  <c r="AB159" i="12"/>
  <c r="AB162" i="12" s="1"/>
  <c r="N33" i="12"/>
  <c r="N45" i="12" s="1"/>
  <c r="N83" i="12"/>
  <c r="N137" i="12" s="1"/>
  <c r="N142" i="12" s="1"/>
  <c r="V159" i="12"/>
  <c r="V162" i="12" s="1"/>
  <c r="L34" i="12"/>
  <c r="L83" i="12"/>
  <c r="L137" i="12" s="1"/>
  <c r="L142" i="12" s="1"/>
  <c r="M33" i="12"/>
  <c r="M45" i="12" s="1"/>
  <c r="M83" i="12"/>
  <c r="M137" i="12" s="1"/>
  <c r="M142" i="12" s="1"/>
  <c r="Z159" i="12"/>
  <c r="Z162" i="12" s="1"/>
  <c r="AH132" i="12"/>
  <c r="AH135" i="12" s="1"/>
  <c r="BX164" i="11"/>
  <c r="BX115" i="11"/>
  <c r="BX114" i="11"/>
  <c r="BX126" i="11" s="1"/>
  <c r="BV168" i="11"/>
  <c r="BV180" i="11" s="1"/>
  <c r="BV169" i="11"/>
  <c r="BW164" i="11"/>
  <c r="BW114" i="11"/>
  <c r="BW126" i="11" s="1"/>
  <c r="BW115" i="11"/>
  <c r="BY164" i="11"/>
  <c r="BY115" i="11"/>
  <c r="BY114" i="11"/>
  <c r="BY126" i="11" s="1"/>
  <c r="BZ168" i="11"/>
  <c r="BZ180" i="11" s="1"/>
  <c r="BZ169" i="11"/>
  <c r="BQ164" i="11"/>
  <c r="BQ114" i="11"/>
  <c r="BQ126" i="11" s="1"/>
  <c r="BQ115" i="11"/>
  <c r="BO164" i="11"/>
  <c r="BO115" i="11"/>
  <c r="BO114" i="11"/>
  <c r="BO126" i="11" s="1"/>
  <c r="BS168" i="11"/>
  <c r="BS180" i="11" s="1"/>
  <c r="BS169" i="11"/>
  <c r="BR164" i="11"/>
  <c r="BR115" i="11"/>
  <c r="BR114" i="11"/>
  <c r="BR126" i="11" s="1"/>
  <c r="BP168" i="11"/>
  <c r="BP180" i="11" s="1"/>
  <c r="BP169" i="11"/>
  <c r="BL168" i="11"/>
  <c r="BL180" i="11" s="1"/>
  <c r="BL169" i="11"/>
  <c r="BH169" i="11"/>
  <c r="BH168" i="11"/>
  <c r="BH180" i="11" s="1"/>
  <c r="BJ168" i="11"/>
  <c r="BJ180" i="11" s="1"/>
  <c r="BJ169" i="11"/>
  <c r="BK164" i="11"/>
  <c r="BK115" i="11"/>
  <c r="BK114" i="11"/>
  <c r="BK126" i="11" s="1"/>
  <c r="BI168" i="11"/>
  <c r="BI180" i="11" s="1"/>
  <c r="BI169" i="11"/>
  <c r="BB164" i="11"/>
  <c r="BB114" i="11"/>
  <c r="BB126" i="11" s="1"/>
  <c r="BB115" i="11"/>
  <c r="BD164" i="11"/>
  <c r="BD114" i="11"/>
  <c r="BD126" i="11" s="1"/>
  <c r="BD115" i="11"/>
  <c r="BC168" i="11"/>
  <c r="BC180" i="11" s="1"/>
  <c r="BC169" i="11"/>
  <c r="BE164" i="11"/>
  <c r="BE115" i="11"/>
  <c r="BE114" i="11"/>
  <c r="BE126" i="11" s="1"/>
  <c r="BA168" i="11"/>
  <c r="BA180" i="11" s="1"/>
  <c r="BA169" i="11"/>
  <c r="CD142" i="11"/>
  <c r="CD141" i="11"/>
  <c r="CD153" i="11" s="1"/>
  <c r="CG137" i="11"/>
  <c r="CG87" i="11"/>
  <c r="CG99" i="11" s="1"/>
  <c r="CG88" i="11"/>
  <c r="CF141" i="11"/>
  <c r="CF153" i="11" s="1"/>
  <c r="CF142" i="11"/>
  <c r="CE137" i="11"/>
  <c r="CE87" i="11"/>
  <c r="CE99" i="11" s="1"/>
  <c r="CE88" i="11"/>
  <c r="CC141" i="11"/>
  <c r="CC153" i="11" s="1"/>
  <c r="CC142" i="11"/>
  <c r="BY141" i="11"/>
  <c r="BY153" i="11" s="1"/>
  <c r="BY142" i="11"/>
  <c r="BV142" i="11"/>
  <c r="BV141" i="11"/>
  <c r="BV153" i="11" s="1"/>
  <c r="BW137" i="11"/>
  <c r="BW88" i="11"/>
  <c r="BW87" i="11"/>
  <c r="BW99" i="11" s="1"/>
  <c r="BZ142" i="11"/>
  <c r="BZ141" i="11"/>
  <c r="BZ153" i="11" s="1"/>
  <c r="BQ141" i="11"/>
  <c r="BQ153" i="11" s="1"/>
  <c r="BQ142" i="11"/>
  <c r="BR141" i="11"/>
  <c r="BR153" i="11" s="1"/>
  <c r="BR142" i="11"/>
  <c r="BS137" i="11"/>
  <c r="BS87" i="11"/>
  <c r="BS99" i="11" s="1"/>
  <c r="BS88" i="11"/>
  <c r="BP137" i="11"/>
  <c r="BP88" i="11"/>
  <c r="BP87" i="11"/>
  <c r="BP99" i="11" s="1"/>
  <c r="BO142" i="11"/>
  <c r="BO141" i="11"/>
  <c r="BO153" i="11" s="1"/>
  <c r="BL137" i="11"/>
  <c r="BL87" i="11"/>
  <c r="BL99" i="11" s="1"/>
  <c r="BL88" i="11"/>
  <c r="BK137" i="11"/>
  <c r="BK87" i="11"/>
  <c r="BK99" i="11" s="1"/>
  <c r="BK88" i="11"/>
  <c r="BI137" i="11"/>
  <c r="BI87" i="11"/>
  <c r="BI99" i="11" s="1"/>
  <c r="BI88" i="11"/>
  <c r="BJ137" i="11"/>
  <c r="BJ88" i="11"/>
  <c r="BJ87" i="11"/>
  <c r="BJ99" i="11" s="1"/>
  <c r="BH137" i="11"/>
  <c r="BH87" i="11"/>
  <c r="BH99" i="11" s="1"/>
  <c r="BH88" i="11"/>
  <c r="BD142" i="11"/>
  <c r="BD141" i="11"/>
  <c r="BD153" i="11" s="1"/>
  <c r="M142" i="11"/>
  <c r="N142" i="11"/>
  <c r="K142" i="11"/>
  <c r="N87" i="11"/>
  <c r="N99" i="11" s="1"/>
  <c r="K88" i="11"/>
  <c r="Y34" i="11"/>
  <c r="Y83" i="11"/>
  <c r="Y137" i="11" s="1"/>
  <c r="Y141" i="11" s="1"/>
  <c r="Y153" i="11" s="1"/>
  <c r="AC61" i="11"/>
  <c r="AC110" i="11"/>
  <c r="AC164" i="11" s="1"/>
  <c r="AC168" i="11" s="1"/>
  <c r="AC180" i="11" s="1"/>
  <c r="AB61" i="11"/>
  <c r="AB110" i="11"/>
  <c r="AB164" i="11" s="1"/>
  <c r="AB169" i="11" s="1"/>
  <c r="AH141" i="11"/>
  <c r="AH153" i="11" s="1"/>
  <c r="AH142" i="11"/>
  <c r="D60" i="11"/>
  <c r="D72" i="11" s="1"/>
  <c r="D110" i="11"/>
  <c r="D164" i="11" s="1"/>
  <c r="D169" i="11" s="1"/>
  <c r="L88" i="11"/>
  <c r="M88" i="11"/>
  <c r="U60" i="11"/>
  <c r="U72" i="11" s="1"/>
  <c r="U110" i="11"/>
  <c r="U164" i="11" s="1"/>
  <c r="T33" i="11"/>
  <c r="T45" i="11" s="1"/>
  <c r="T83" i="11"/>
  <c r="T137" i="11" s="1"/>
  <c r="T141" i="11" s="1"/>
  <c r="T153" i="11" s="1"/>
  <c r="L87" i="11"/>
  <c r="L99" i="11" s="1"/>
  <c r="H114" i="11"/>
  <c r="H126" i="11" s="1"/>
  <c r="H115" i="11"/>
  <c r="AI141" i="11"/>
  <c r="AI153" i="11" s="1"/>
  <c r="AI142" i="11"/>
  <c r="L142" i="11"/>
  <c r="M87" i="11"/>
  <c r="M99" i="11" s="1"/>
  <c r="O33" i="11"/>
  <c r="O45" i="11" s="1"/>
  <c r="O83" i="11"/>
  <c r="R34" i="11"/>
  <c r="R83" i="11"/>
  <c r="R137" i="11" s="1"/>
  <c r="R141" i="11" s="1"/>
  <c r="R153" i="11" s="1"/>
  <c r="F60" i="11"/>
  <c r="F72" i="11" s="1"/>
  <c r="F110" i="11"/>
  <c r="F164" i="11" s="1"/>
  <c r="AG34" i="11"/>
  <c r="AG83" i="11"/>
  <c r="AG137" i="11" s="1"/>
  <c r="Z61" i="11"/>
  <c r="Z110" i="11"/>
  <c r="Z164" i="11" s="1"/>
  <c r="Z168" i="11" s="1"/>
  <c r="Z180" i="11" s="1"/>
  <c r="AC34" i="11"/>
  <c r="AC83" i="11"/>
  <c r="AC137" i="11" s="1"/>
  <c r="AC141" i="11" s="1"/>
  <c r="AC153" i="11" s="1"/>
  <c r="H169" i="11"/>
  <c r="H168" i="11"/>
  <c r="H180" i="11" s="1"/>
  <c r="AI87" i="11"/>
  <c r="AI99" i="11" s="1"/>
  <c r="AI88" i="11"/>
  <c r="N88" i="11"/>
  <c r="AH87" i="11"/>
  <c r="AH99" i="11" s="1"/>
  <c r="AH88" i="11"/>
  <c r="BI166" i="4"/>
  <c r="BI167" i="4"/>
  <c r="BP140" i="4"/>
  <c r="BP139" i="4"/>
  <c r="K112" i="4"/>
  <c r="K124" i="4" s="1"/>
  <c r="K163" i="4"/>
  <c r="K166" i="4" s="1"/>
  <c r="K178" i="4" s="1"/>
  <c r="Y112" i="4"/>
  <c r="Y124" i="4" s="1"/>
  <c r="Y163" i="4"/>
  <c r="Y166" i="4" s="1"/>
  <c r="Y178" i="4" s="1"/>
  <c r="R112" i="4"/>
  <c r="R124" i="4" s="1"/>
  <c r="R163" i="4"/>
  <c r="R166" i="4" s="1"/>
  <c r="R178" i="4" s="1"/>
  <c r="Y85" i="4"/>
  <c r="Y97" i="4" s="1"/>
  <c r="Y136" i="4"/>
  <c r="Y139" i="4" s="1"/>
  <c r="Y151" i="4" s="1"/>
  <c r="AF85" i="4"/>
  <c r="AF97" i="4" s="1"/>
  <c r="AF136" i="4"/>
  <c r="AF139" i="4" s="1"/>
  <c r="AF151" i="4" s="1"/>
  <c r="R85" i="4"/>
  <c r="R97" i="4" s="1"/>
  <c r="R136" i="4"/>
  <c r="R139" i="4" s="1"/>
  <c r="R151" i="4" s="1"/>
  <c r="AI86" i="4"/>
  <c r="AI137" i="4"/>
  <c r="AI140" i="4" s="1"/>
  <c r="U59" i="4"/>
  <c r="U110" i="4"/>
  <c r="AB32" i="4"/>
  <c r="AB83" i="4"/>
  <c r="N58" i="4"/>
  <c r="N70" i="4" s="1"/>
  <c r="N108" i="4"/>
  <c r="V59" i="4"/>
  <c r="V108" i="4"/>
  <c r="V162" i="4" s="1"/>
  <c r="M58" i="4"/>
  <c r="M70" i="4" s="1"/>
  <c r="M108" i="4"/>
  <c r="M162" i="4" s="1"/>
  <c r="AB58" i="4"/>
  <c r="AB70" i="4" s="1"/>
  <c r="AB108" i="4"/>
  <c r="AB162" i="4" s="1"/>
  <c r="AB166" i="4" s="1"/>
  <c r="AB178" i="4" s="1"/>
  <c r="O59" i="4"/>
  <c r="O108" i="4"/>
  <c r="O162" i="4" s="1"/>
  <c r="AA58" i="4"/>
  <c r="AA70" i="4" s="1"/>
  <c r="AA108" i="4"/>
  <c r="AA162" i="4" s="1"/>
  <c r="U32" i="4"/>
  <c r="U83" i="4"/>
  <c r="AJ32" i="4"/>
  <c r="AJ81" i="4"/>
  <c r="AJ135" i="4" s="1"/>
  <c r="BA60" i="12"/>
  <c r="BA72" i="12" s="1"/>
  <c r="F61" i="11"/>
  <c r="AH33" i="11"/>
  <c r="AH45" i="11" s="1"/>
  <c r="AH34" i="11"/>
  <c r="BK34" i="12"/>
  <c r="Z60" i="11"/>
  <c r="Z72" i="11" s="1"/>
  <c r="V29" i="11"/>
  <c r="N34" i="12"/>
  <c r="Y33" i="11"/>
  <c r="Y45" i="11" s="1"/>
  <c r="BO60" i="12"/>
  <c r="BO72" i="12" s="1"/>
  <c r="N56" i="12"/>
  <c r="AG29" i="12"/>
  <c r="H56" i="12"/>
  <c r="BW34" i="12"/>
  <c r="BL33" i="12"/>
  <c r="BL45" i="12" s="1"/>
  <c r="AB60" i="11"/>
  <c r="AB72" i="11" s="1"/>
  <c r="BP60" i="12"/>
  <c r="BP72" i="12" s="1"/>
  <c r="AC60" i="11"/>
  <c r="AC72" i="11" s="1"/>
  <c r="E56" i="12"/>
  <c r="BX34" i="12"/>
  <c r="BW61" i="12"/>
  <c r="BP33" i="12"/>
  <c r="BP45" i="12" s="1"/>
  <c r="R33" i="11"/>
  <c r="R45" i="11" s="1"/>
  <c r="O34" i="11"/>
  <c r="M34" i="12"/>
  <c r="AI34" i="11"/>
  <c r="AI33" i="11"/>
  <c r="AI45" i="11" s="1"/>
  <c r="H60" i="11"/>
  <c r="H72" i="11" s="1"/>
  <c r="H61" i="11"/>
  <c r="L56" i="12"/>
  <c r="L33" i="12"/>
  <c r="L45" i="12" s="1"/>
  <c r="K56" i="12"/>
  <c r="Y56" i="12"/>
  <c r="G56" i="12"/>
  <c r="T29" i="12"/>
  <c r="BL60" i="12"/>
  <c r="BL72" i="12" s="1"/>
  <c r="O56" i="11"/>
  <c r="G56" i="11"/>
  <c r="BZ33" i="12"/>
  <c r="BZ45" i="12" s="1"/>
  <c r="M56" i="11"/>
  <c r="BJ34" i="12"/>
  <c r="D61" i="11"/>
  <c r="U61" i="11"/>
  <c r="AG33" i="11"/>
  <c r="AG45" i="11" s="1"/>
  <c r="AJ29" i="11"/>
  <c r="BE61" i="12"/>
  <c r="N56" i="11"/>
  <c r="AC33" i="11"/>
  <c r="AC45" i="11" s="1"/>
  <c r="U29" i="11"/>
  <c r="O29" i="12"/>
  <c r="E56" i="11"/>
  <c r="AB29" i="11"/>
  <c r="Z29" i="11"/>
  <c r="AA29" i="11"/>
  <c r="S56" i="11"/>
  <c r="T56" i="11"/>
  <c r="AA56" i="11"/>
  <c r="S29" i="11"/>
  <c r="Y56" i="11"/>
  <c r="BR60" i="12"/>
  <c r="BR72" i="12" s="1"/>
  <c r="BH33" i="12"/>
  <c r="BH45" i="12" s="1"/>
  <c r="K56" i="11"/>
  <c r="V56" i="11"/>
  <c r="BY34" i="12"/>
  <c r="BS61" i="12"/>
  <c r="AF29" i="11"/>
  <c r="BI34" i="12"/>
  <c r="R56" i="11"/>
  <c r="K29" i="12"/>
  <c r="L56" i="11"/>
  <c r="BD61" i="12"/>
  <c r="BC61" i="12"/>
  <c r="T34" i="11"/>
  <c r="AB59" i="4"/>
  <c r="AA59" i="4"/>
  <c r="N59" i="4"/>
  <c r="AJ31" i="4"/>
  <c r="AJ43" i="4" s="1"/>
  <c r="M59" i="4"/>
  <c r="O58" i="4"/>
  <c r="O70" i="4" s="1"/>
  <c r="V58" i="4"/>
  <c r="V70" i="4" s="1"/>
  <c r="O159" i="12" l="1"/>
  <c r="O162" i="12" s="1"/>
  <c r="U159" i="12"/>
  <c r="U162" i="12" s="1"/>
  <c r="Y132" i="12"/>
  <c r="Y135" i="12" s="1"/>
  <c r="Z132" i="12"/>
  <c r="Z135" i="12" s="1"/>
  <c r="AB132" i="12"/>
  <c r="AB135" i="12" s="1"/>
  <c r="T132" i="12"/>
  <c r="T135" i="12" s="1"/>
  <c r="F169" i="11"/>
  <c r="K159" i="12"/>
  <c r="K162" i="12" s="1"/>
  <c r="S132" i="12"/>
  <c r="S135" i="12" s="1"/>
  <c r="AI132" i="12"/>
  <c r="AI135" i="12" s="1"/>
  <c r="E159" i="12"/>
  <c r="E162" i="12" s="1"/>
  <c r="AC159" i="12"/>
  <c r="AC162" i="12" s="1"/>
  <c r="AG132" i="12"/>
  <c r="AG135" i="12" s="1"/>
  <c r="U132" i="12"/>
  <c r="U135" i="12" s="1"/>
  <c r="N159" i="12"/>
  <c r="N162" i="12" s="1"/>
  <c r="Y159" i="12"/>
  <c r="Y162" i="12" s="1"/>
  <c r="AJ132" i="12"/>
  <c r="AJ135" i="12" s="1"/>
  <c r="V132" i="12"/>
  <c r="V135" i="12" s="1"/>
  <c r="L159" i="12"/>
  <c r="L162" i="12" s="1"/>
  <c r="T159" i="12"/>
  <c r="T162" i="12" s="1"/>
  <c r="AA132" i="12"/>
  <c r="AA135" i="12" s="1"/>
  <c r="M159" i="12"/>
  <c r="M162" i="12" s="1"/>
  <c r="D159" i="12"/>
  <c r="D162" i="12" s="1"/>
  <c r="G159" i="12"/>
  <c r="G162" i="12" s="1"/>
  <c r="AF132" i="12"/>
  <c r="AF135" i="12" s="1"/>
  <c r="AA159" i="12"/>
  <c r="AA162" i="12" s="1"/>
  <c r="H159" i="12"/>
  <c r="H162" i="12" s="1"/>
  <c r="AC132" i="12"/>
  <c r="AC135" i="12" s="1"/>
  <c r="S159" i="12"/>
  <c r="S162" i="12" s="1"/>
  <c r="F159" i="12"/>
  <c r="F162" i="12" s="1"/>
  <c r="M141" i="12"/>
  <c r="M153" i="12" s="1"/>
  <c r="M88" i="12"/>
  <c r="D115" i="11"/>
  <c r="AB115" i="11"/>
  <c r="BZ169" i="12"/>
  <c r="BZ168" i="12"/>
  <c r="BZ180" i="12" s="1"/>
  <c r="BX168" i="12"/>
  <c r="BX180" i="12" s="1"/>
  <c r="BX169" i="12"/>
  <c r="BW164" i="12"/>
  <c r="BW114" i="12"/>
  <c r="BW126" i="12" s="1"/>
  <c r="BW115" i="12"/>
  <c r="BY168" i="12"/>
  <c r="BY180" i="12" s="1"/>
  <c r="BY169" i="12"/>
  <c r="BO164" i="12"/>
  <c r="BO115" i="12"/>
  <c r="BO114" i="12"/>
  <c r="BO126" i="12" s="1"/>
  <c r="BS164" i="12"/>
  <c r="BS115" i="12"/>
  <c r="BS114" i="12"/>
  <c r="BS126" i="12" s="1"/>
  <c r="BP164" i="12"/>
  <c r="BP114" i="12"/>
  <c r="BP126" i="12" s="1"/>
  <c r="BP115" i="12"/>
  <c r="BR164" i="12"/>
  <c r="BR115" i="12"/>
  <c r="BR114" i="12"/>
  <c r="BR126" i="12" s="1"/>
  <c r="BQ168" i="12"/>
  <c r="BQ180" i="12" s="1"/>
  <c r="BQ169" i="12"/>
  <c r="BJ169" i="12"/>
  <c r="BJ168" i="12"/>
  <c r="BJ180" i="12" s="1"/>
  <c r="BI168" i="12"/>
  <c r="BI180" i="12" s="1"/>
  <c r="BI169" i="12"/>
  <c r="BL164" i="12"/>
  <c r="BL115" i="12"/>
  <c r="BL114" i="12"/>
  <c r="BL126" i="12" s="1"/>
  <c r="BK169" i="12"/>
  <c r="BK168" i="12"/>
  <c r="BK180" i="12" s="1"/>
  <c r="BH168" i="12"/>
  <c r="BH180" i="12" s="1"/>
  <c r="BH169" i="12"/>
  <c r="BC164" i="12"/>
  <c r="BC114" i="12"/>
  <c r="BC126" i="12" s="1"/>
  <c r="BC115" i="12"/>
  <c r="BD164" i="12"/>
  <c r="BD115" i="12"/>
  <c r="BD114" i="12"/>
  <c r="BD126" i="12" s="1"/>
  <c r="BE164" i="12"/>
  <c r="BE115" i="12"/>
  <c r="BE114" i="12"/>
  <c r="BE126" i="12" s="1"/>
  <c r="BB169" i="12"/>
  <c r="BB168" i="12"/>
  <c r="BB180" i="12" s="1"/>
  <c r="BA164" i="12"/>
  <c r="BA115" i="12"/>
  <c r="BA114" i="12"/>
  <c r="BA126" i="12" s="1"/>
  <c r="CG141" i="12"/>
  <c r="CG153" i="12" s="1"/>
  <c r="CG142" i="12"/>
  <c r="CF141" i="12"/>
  <c r="CF153" i="12" s="1"/>
  <c r="CF142" i="12"/>
  <c r="CE141" i="12"/>
  <c r="CE153" i="12" s="1"/>
  <c r="CE142" i="12"/>
  <c r="CD141" i="12"/>
  <c r="CD153" i="12" s="1"/>
  <c r="CD142" i="12"/>
  <c r="CC142" i="12"/>
  <c r="CC141" i="12"/>
  <c r="CC153" i="12" s="1"/>
  <c r="BX137" i="12"/>
  <c r="BX87" i="12"/>
  <c r="BX99" i="12" s="1"/>
  <c r="BX88" i="12"/>
  <c r="BY137" i="12"/>
  <c r="BY87" i="12"/>
  <c r="BY99" i="12" s="1"/>
  <c r="BY88" i="12"/>
  <c r="BV142" i="12"/>
  <c r="BV141" i="12"/>
  <c r="BV153" i="12" s="1"/>
  <c r="BW137" i="12"/>
  <c r="BW88" i="12"/>
  <c r="BW87" i="12"/>
  <c r="BW99" i="12" s="1"/>
  <c r="BZ137" i="12"/>
  <c r="BZ88" i="12"/>
  <c r="BZ87" i="12"/>
  <c r="BZ99" i="12" s="1"/>
  <c r="BS142" i="12"/>
  <c r="BS141" i="12"/>
  <c r="BS153" i="12" s="1"/>
  <c r="BO142" i="12"/>
  <c r="BO141" i="12"/>
  <c r="BO153" i="12" s="1"/>
  <c r="BR141" i="12"/>
  <c r="BR153" i="12" s="1"/>
  <c r="BR142" i="12"/>
  <c r="BP137" i="12"/>
  <c r="BP88" i="12"/>
  <c r="BP87" i="12"/>
  <c r="BP99" i="12" s="1"/>
  <c r="BQ141" i="12"/>
  <c r="BQ153" i="12" s="1"/>
  <c r="BQ142" i="12"/>
  <c r="BL137" i="12"/>
  <c r="BL88" i="12"/>
  <c r="BL87" i="12"/>
  <c r="BL99" i="12" s="1"/>
  <c r="BJ137" i="12"/>
  <c r="BJ87" i="12"/>
  <c r="BJ99" i="12" s="1"/>
  <c r="BJ88" i="12"/>
  <c r="BK137" i="12"/>
  <c r="BK88" i="12"/>
  <c r="BK87" i="12"/>
  <c r="BK99" i="12" s="1"/>
  <c r="BI137" i="12"/>
  <c r="BI88" i="12"/>
  <c r="BI87" i="12"/>
  <c r="BI99" i="12" s="1"/>
  <c r="BH137" i="12"/>
  <c r="BH88" i="12"/>
  <c r="BH87" i="12"/>
  <c r="BH99" i="12" s="1"/>
  <c r="BE142" i="12"/>
  <c r="BE141" i="12"/>
  <c r="BE153" i="12" s="1"/>
  <c r="BC141" i="12"/>
  <c r="BC153" i="12" s="1"/>
  <c r="BC142" i="12"/>
  <c r="M87" i="12"/>
  <c r="M99" i="12" s="1"/>
  <c r="N88" i="12"/>
  <c r="N141" i="12"/>
  <c r="N153" i="12" s="1"/>
  <c r="L60" i="12"/>
  <c r="L72" i="12" s="1"/>
  <c r="L110" i="12"/>
  <c r="L164" i="12" s="1"/>
  <c r="H61" i="12"/>
  <c r="H110" i="12"/>
  <c r="H164" i="12" s="1"/>
  <c r="H169" i="12" s="1"/>
  <c r="Y60" i="12"/>
  <c r="Y72" i="12" s="1"/>
  <c r="Y110" i="12"/>
  <c r="Y164" i="12" s="1"/>
  <c r="AG34" i="12"/>
  <c r="AG83" i="12"/>
  <c r="AG137" i="12" s="1"/>
  <c r="AG141" i="12" s="1"/>
  <c r="AG153" i="12" s="1"/>
  <c r="L88" i="12"/>
  <c r="G60" i="12"/>
  <c r="G72" i="12" s="1"/>
  <c r="G110" i="12"/>
  <c r="G164" i="12" s="1"/>
  <c r="L141" i="12"/>
  <c r="L153" i="12" s="1"/>
  <c r="O34" i="12"/>
  <c r="O83" i="12"/>
  <c r="K60" i="12"/>
  <c r="K72" i="12" s="1"/>
  <c r="K110" i="12"/>
  <c r="K164" i="12" s="1"/>
  <c r="S60" i="12"/>
  <c r="S72" i="12" s="1"/>
  <c r="S110" i="12"/>
  <c r="S164" i="12" s="1"/>
  <c r="S168" i="12" s="1"/>
  <c r="S180" i="12" s="1"/>
  <c r="AF34" i="12"/>
  <c r="AF83" i="12"/>
  <c r="AF137" i="12" s="1"/>
  <c r="AF142" i="12" s="1"/>
  <c r="E60" i="12"/>
  <c r="E72" i="12" s="1"/>
  <c r="E110" i="12"/>
  <c r="E164" i="12" s="1"/>
  <c r="AC33" i="12"/>
  <c r="AC45" i="12" s="1"/>
  <c r="AC83" i="12"/>
  <c r="AC137" i="12" s="1"/>
  <c r="R34" i="12"/>
  <c r="R83" i="12"/>
  <c r="R137" i="12" s="1"/>
  <c r="R141" i="12" s="1"/>
  <c r="R153" i="12" s="1"/>
  <c r="N87" i="12"/>
  <c r="N99" i="12" s="1"/>
  <c r="L87" i="12"/>
  <c r="L99" i="12" s="1"/>
  <c r="N61" i="12"/>
  <c r="N110" i="12"/>
  <c r="N164" i="12" s="1"/>
  <c r="K34" i="12"/>
  <c r="K83" i="12"/>
  <c r="T33" i="12"/>
  <c r="T45" i="12" s="1"/>
  <c r="T83" i="12"/>
  <c r="T137" i="12" s="1"/>
  <c r="T141" i="12" s="1"/>
  <c r="T153" i="12" s="1"/>
  <c r="Z60" i="12"/>
  <c r="Z72" i="12" s="1"/>
  <c r="Z110" i="12"/>
  <c r="Z164" i="12" s="1"/>
  <c r="Z168" i="12" s="1"/>
  <c r="Z180" i="12" s="1"/>
  <c r="BW168" i="11"/>
  <c r="BW180" i="11" s="1"/>
  <c r="BW169" i="11"/>
  <c r="BY168" i="11"/>
  <c r="BY180" i="11" s="1"/>
  <c r="BY169" i="11"/>
  <c r="BX168" i="11"/>
  <c r="BX180" i="11" s="1"/>
  <c r="BX169" i="11"/>
  <c r="BO168" i="11"/>
  <c r="BO180" i="11" s="1"/>
  <c r="BO169" i="11"/>
  <c r="BR169" i="11"/>
  <c r="BR168" i="11"/>
  <c r="BR180" i="11" s="1"/>
  <c r="BQ169" i="11"/>
  <c r="BQ168" i="11"/>
  <c r="BQ180" i="11" s="1"/>
  <c r="BK169" i="11"/>
  <c r="BK168" i="11"/>
  <c r="BK180" i="11" s="1"/>
  <c r="BD168" i="11"/>
  <c r="BD180" i="11" s="1"/>
  <c r="BD169" i="11"/>
  <c r="BE169" i="11"/>
  <c r="BE168" i="11"/>
  <c r="BE180" i="11" s="1"/>
  <c r="BB169" i="11"/>
  <c r="BB168" i="11"/>
  <c r="BB180" i="11" s="1"/>
  <c r="CE142" i="11"/>
  <c r="CE141" i="11"/>
  <c r="CE153" i="11" s="1"/>
  <c r="CG142" i="11"/>
  <c r="CG141" i="11"/>
  <c r="CG153" i="11" s="1"/>
  <c r="BW141" i="11"/>
  <c r="BW153" i="11" s="1"/>
  <c r="BW142" i="11"/>
  <c r="BP142" i="11"/>
  <c r="BP141" i="11"/>
  <c r="BP153" i="11" s="1"/>
  <c r="BS142" i="11"/>
  <c r="BS141" i="11"/>
  <c r="BS153" i="11" s="1"/>
  <c r="BK142" i="11"/>
  <c r="BK141" i="11"/>
  <c r="BK153" i="11" s="1"/>
  <c r="BI142" i="11"/>
  <c r="BI141" i="11"/>
  <c r="BI153" i="11" s="1"/>
  <c r="BJ142" i="11"/>
  <c r="BJ141" i="11"/>
  <c r="BJ153" i="11" s="1"/>
  <c r="BH142" i="11"/>
  <c r="BH141" i="11"/>
  <c r="BH153" i="11" s="1"/>
  <c r="BL142" i="11"/>
  <c r="BL141" i="11"/>
  <c r="BL153" i="11" s="1"/>
  <c r="AB168" i="11"/>
  <c r="AB180" i="11" s="1"/>
  <c r="Y88" i="11"/>
  <c r="Y87" i="11"/>
  <c r="Y99" i="11" s="1"/>
  <c r="Y142" i="11"/>
  <c r="T142" i="11"/>
  <c r="AB114" i="11"/>
  <c r="AB126" i="11" s="1"/>
  <c r="R142" i="11"/>
  <c r="Z115" i="11"/>
  <c r="AC88" i="11"/>
  <c r="F168" i="11"/>
  <c r="F180" i="11" s="1"/>
  <c r="U115" i="11"/>
  <c r="R87" i="11"/>
  <c r="R99" i="11" s="1"/>
  <c r="AG88" i="11"/>
  <c r="U114" i="11"/>
  <c r="U126" i="11" s="1"/>
  <c r="T87" i="11"/>
  <c r="T99" i="11" s="1"/>
  <c r="AC87" i="11"/>
  <c r="AC99" i="11" s="1"/>
  <c r="AC115" i="11"/>
  <c r="AA34" i="11"/>
  <c r="AA83" i="11"/>
  <c r="M60" i="11"/>
  <c r="M72" i="11" s="1"/>
  <c r="M110" i="11"/>
  <c r="K60" i="11"/>
  <c r="K72" i="11" s="1"/>
  <c r="K110" i="11"/>
  <c r="AB34" i="11"/>
  <c r="AB83" i="11"/>
  <c r="V33" i="11"/>
  <c r="V45" i="11" s="1"/>
  <c r="V83" i="11"/>
  <c r="AA61" i="11"/>
  <c r="AA110" i="11"/>
  <c r="E60" i="11"/>
  <c r="E72" i="11" s="1"/>
  <c r="E110" i="11"/>
  <c r="O61" i="11"/>
  <c r="O110" i="11"/>
  <c r="D114" i="11"/>
  <c r="D126" i="11" s="1"/>
  <c r="AC169" i="11"/>
  <c r="Z169" i="11"/>
  <c r="AG141" i="11"/>
  <c r="AG153" i="11" s="1"/>
  <c r="AG142" i="11"/>
  <c r="AC114" i="11"/>
  <c r="AC126" i="11" s="1"/>
  <c r="Z114" i="11"/>
  <c r="Z126" i="11" s="1"/>
  <c r="U168" i="11"/>
  <c r="U180" i="11" s="1"/>
  <c r="U169" i="11"/>
  <c r="AC142" i="11"/>
  <c r="F115" i="11"/>
  <c r="D168" i="11"/>
  <c r="D180" i="11" s="1"/>
  <c r="AG87" i="11"/>
  <c r="AG99" i="11" s="1"/>
  <c r="R61" i="11"/>
  <c r="R110" i="11"/>
  <c r="Z33" i="11"/>
  <c r="Z45" i="11" s="1"/>
  <c r="Z83" i="11"/>
  <c r="AJ33" i="11"/>
  <c r="AJ45" i="11" s="1"/>
  <c r="AJ83" i="11"/>
  <c r="L61" i="11"/>
  <c r="L110" i="11"/>
  <c r="V61" i="11"/>
  <c r="V110" i="11"/>
  <c r="T60" i="11"/>
  <c r="T72" i="11" s="1"/>
  <c r="T110" i="11"/>
  <c r="N60" i="11"/>
  <c r="N72" i="11" s="1"/>
  <c r="N110" i="11"/>
  <c r="F114" i="11"/>
  <c r="F126" i="11" s="1"/>
  <c r="S34" i="11"/>
  <c r="S83" i="11"/>
  <c r="G61" i="11"/>
  <c r="G110" i="11"/>
  <c r="AF33" i="11"/>
  <c r="AF45" i="11" s="1"/>
  <c r="AF83" i="11"/>
  <c r="Y60" i="11"/>
  <c r="Y72" i="11" s="1"/>
  <c r="Y110" i="11"/>
  <c r="S60" i="11"/>
  <c r="S72" i="11" s="1"/>
  <c r="S110" i="11"/>
  <c r="U34" i="11"/>
  <c r="U83" i="11"/>
  <c r="O137" i="11"/>
  <c r="O87" i="11"/>
  <c r="O99" i="11" s="1"/>
  <c r="O88" i="11"/>
  <c r="R88" i="11"/>
  <c r="T88" i="11"/>
  <c r="O166" i="4"/>
  <c r="O178" i="4" s="1"/>
  <c r="O167" i="4"/>
  <c r="M166" i="4"/>
  <c r="M178" i="4" s="1"/>
  <c r="M167" i="4"/>
  <c r="N112" i="4"/>
  <c r="N124" i="4" s="1"/>
  <c r="N162" i="4"/>
  <c r="U113" i="4"/>
  <c r="U164" i="4"/>
  <c r="U167" i="4" s="1"/>
  <c r="AB167" i="4"/>
  <c r="AA167" i="4"/>
  <c r="AA166" i="4"/>
  <c r="AA178" i="4" s="1"/>
  <c r="V167" i="4"/>
  <c r="V166" i="4"/>
  <c r="V178" i="4" s="1"/>
  <c r="U86" i="4"/>
  <c r="U137" i="4"/>
  <c r="U140" i="4" s="1"/>
  <c r="AJ139" i="4"/>
  <c r="AJ151" i="4" s="1"/>
  <c r="AJ140" i="4"/>
  <c r="AB86" i="4"/>
  <c r="AB137" i="4"/>
  <c r="AB140" i="4" s="1"/>
  <c r="N113" i="4"/>
  <c r="AA112" i="4"/>
  <c r="AA124" i="4" s="1"/>
  <c r="AA113" i="4"/>
  <c r="AB113" i="4"/>
  <c r="AB112" i="4"/>
  <c r="AB124" i="4" s="1"/>
  <c r="O112" i="4"/>
  <c r="O124" i="4" s="1"/>
  <c r="O113" i="4"/>
  <c r="M112" i="4"/>
  <c r="M124" i="4" s="1"/>
  <c r="M113" i="4"/>
  <c r="V112" i="4"/>
  <c r="V124" i="4" s="1"/>
  <c r="V113" i="4"/>
  <c r="AJ86" i="4"/>
  <c r="AJ85" i="4"/>
  <c r="AJ97" i="4" s="1"/>
  <c r="K61" i="11"/>
  <c r="AB33" i="11"/>
  <c r="AB45" i="11" s="1"/>
  <c r="Z34" i="11"/>
  <c r="AF34" i="11"/>
  <c r="Y61" i="12"/>
  <c r="AF33" i="12"/>
  <c r="AF45" i="12" s="1"/>
  <c r="AC34" i="12"/>
  <c r="S61" i="11"/>
  <c r="V34" i="11"/>
  <c r="AA60" i="11"/>
  <c r="AA72" i="11" s="1"/>
  <c r="M61" i="11"/>
  <c r="Z61" i="12"/>
  <c r="G61" i="12"/>
  <c r="O60" i="11"/>
  <c r="O72" i="11" s="1"/>
  <c r="R33" i="12"/>
  <c r="R45" i="12" s="1"/>
  <c r="E61" i="12"/>
  <c r="AA33" i="11"/>
  <c r="AA45" i="11" s="1"/>
  <c r="E61" i="11"/>
  <c r="D56" i="12"/>
  <c r="S33" i="11"/>
  <c r="S45" i="11" s="1"/>
  <c r="AJ34" i="11"/>
  <c r="G60" i="11"/>
  <c r="G72" i="11" s="1"/>
  <c r="AI29" i="12"/>
  <c r="N60" i="12"/>
  <c r="N72" i="12" s="1"/>
  <c r="AJ29" i="12"/>
  <c r="AA29" i="12"/>
  <c r="K33" i="12"/>
  <c r="K45" i="12" s="1"/>
  <c r="R60" i="11"/>
  <c r="R72" i="11" s="1"/>
  <c r="T56" i="12"/>
  <c r="S61" i="12"/>
  <c r="AG33" i="12"/>
  <c r="AG45" i="12" s="1"/>
  <c r="T34" i="12"/>
  <c r="T61" i="11"/>
  <c r="O33" i="12"/>
  <c r="O45" i="12" s="1"/>
  <c r="U33" i="11"/>
  <c r="U45" i="11" s="1"/>
  <c r="Z29" i="12"/>
  <c r="U56" i="12"/>
  <c r="M56" i="12"/>
  <c r="AA56" i="12"/>
  <c r="V56" i="12"/>
  <c r="AC56" i="12"/>
  <c r="AH29" i="12"/>
  <c r="AB56" i="12"/>
  <c r="S29" i="12"/>
  <c r="F56" i="12"/>
  <c r="L60" i="11"/>
  <c r="L72" i="11" s="1"/>
  <c r="V29" i="12"/>
  <c r="O56" i="12"/>
  <c r="U29" i="12"/>
  <c r="V60" i="11"/>
  <c r="V72" i="11" s="1"/>
  <c r="K61" i="12"/>
  <c r="Y61" i="11"/>
  <c r="AB29" i="12"/>
  <c r="L61" i="12"/>
  <c r="H60" i="12"/>
  <c r="H72" i="12" s="1"/>
  <c r="N61" i="11"/>
  <c r="Y29" i="12"/>
  <c r="R56" i="12"/>
  <c r="G50" i="6"/>
  <c r="AC142" i="12" l="1"/>
  <c r="K168" i="12"/>
  <c r="K180" i="12" s="1"/>
  <c r="G168" i="12"/>
  <c r="G180" i="12" s="1"/>
  <c r="Y169" i="12"/>
  <c r="N169" i="12"/>
  <c r="E169" i="12"/>
  <c r="L168" i="12"/>
  <c r="L180" i="12" s="1"/>
  <c r="R88" i="12"/>
  <c r="S169" i="12"/>
  <c r="AG142" i="12"/>
  <c r="AG88" i="12"/>
  <c r="R87" i="12"/>
  <c r="R99" i="12" s="1"/>
  <c r="L169" i="12"/>
  <c r="S115" i="12"/>
  <c r="S114" i="12"/>
  <c r="S126" i="12" s="1"/>
  <c r="E115" i="12"/>
  <c r="N168" i="12"/>
  <c r="N180" i="12" s="1"/>
  <c r="BW168" i="12"/>
  <c r="BW180" i="12" s="1"/>
  <c r="BW169" i="12"/>
  <c r="BS169" i="12"/>
  <c r="BS168" i="12"/>
  <c r="BS180" i="12" s="1"/>
  <c r="BP169" i="12"/>
  <c r="BP168" i="12"/>
  <c r="BP180" i="12" s="1"/>
  <c r="BR168" i="12"/>
  <c r="BR180" i="12" s="1"/>
  <c r="BR169" i="12"/>
  <c r="BO169" i="12"/>
  <c r="BO168" i="12"/>
  <c r="BO180" i="12" s="1"/>
  <c r="BL169" i="12"/>
  <c r="BL168" i="12"/>
  <c r="BL180" i="12" s="1"/>
  <c r="BD169" i="12"/>
  <c r="BD168" i="12"/>
  <c r="BD180" i="12" s="1"/>
  <c r="BE168" i="12"/>
  <c r="BE180" i="12" s="1"/>
  <c r="BE169" i="12"/>
  <c r="BC169" i="12"/>
  <c r="BC168" i="12"/>
  <c r="BC180" i="12" s="1"/>
  <c r="BA168" i="12"/>
  <c r="BA180" i="12" s="1"/>
  <c r="BA169" i="12"/>
  <c r="BZ141" i="12"/>
  <c r="BZ153" i="12" s="1"/>
  <c r="BZ142" i="12"/>
  <c r="BY142" i="12"/>
  <c r="BY141" i="12"/>
  <c r="BY153" i="12" s="1"/>
  <c r="BW142" i="12"/>
  <c r="BW141" i="12"/>
  <c r="BW153" i="12" s="1"/>
  <c r="BX142" i="12"/>
  <c r="BX141" i="12"/>
  <c r="BX153" i="12" s="1"/>
  <c r="BP141" i="12"/>
  <c r="BP153" i="12" s="1"/>
  <c r="BP142" i="12"/>
  <c r="BI142" i="12"/>
  <c r="BI141" i="12"/>
  <c r="BI153" i="12" s="1"/>
  <c r="BL141" i="12"/>
  <c r="BL153" i="12" s="1"/>
  <c r="BL142" i="12"/>
  <c r="BJ142" i="12"/>
  <c r="BJ141" i="12"/>
  <c r="BJ153" i="12" s="1"/>
  <c r="BK142" i="12"/>
  <c r="BK141" i="12"/>
  <c r="BK153" i="12" s="1"/>
  <c r="BH141" i="12"/>
  <c r="BH153" i="12" s="1"/>
  <c r="BH142" i="12"/>
  <c r="L115" i="12"/>
  <c r="Z115" i="12"/>
  <c r="G115" i="12"/>
  <c r="N115" i="12"/>
  <c r="AG87" i="12"/>
  <c r="AG99" i="12" s="1"/>
  <c r="E114" i="12"/>
  <c r="E126" i="12" s="1"/>
  <c r="E168" i="12"/>
  <c r="E180" i="12" s="1"/>
  <c r="G114" i="12"/>
  <c r="G126" i="12" s="1"/>
  <c r="N114" i="12"/>
  <c r="N126" i="12" s="1"/>
  <c r="Z169" i="12"/>
  <c r="H168" i="12"/>
  <c r="H180" i="12" s="1"/>
  <c r="H114" i="12"/>
  <c r="H126" i="12" s="1"/>
  <c r="H115" i="12"/>
  <c r="AB33" i="12"/>
  <c r="AB45" i="12" s="1"/>
  <c r="AB83" i="12"/>
  <c r="AC61" i="12"/>
  <c r="AC110" i="12"/>
  <c r="T61" i="12"/>
  <c r="T110" i="12"/>
  <c r="Z33" i="12"/>
  <c r="Z45" i="12" s="1"/>
  <c r="Z83" i="12"/>
  <c r="Y168" i="12"/>
  <c r="Y180" i="12" s="1"/>
  <c r="T142" i="12"/>
  <c r="L114" i="12"/>
  <c r="L126" i="12" s="1"/>
  <c r="AC87" i="12"/>
  <c r="AC99" i="12" s="1"/>
  <c r="G169" i="12"/>
  <c r="T87" i="12"/>
  <c r="T99" i="12" s="1"/>
  <c r="Z114" i="12"/>
  <c r="Z126" i="12" s="1"/>
  <c r="U33" i="12"/>
  <c r="U45" i="12" s="1"/>
  <c r="U83" i="12"/>
  <c r="U61" i="12"/>
  <c r="U110" i="12"/>
  <c r="AJ34" i="12"/>
  <c r="AJ83" i="12"/>
  <c r="AF141" i="12"/>
  <c r="AF153" i="12" s="1"/>
  <c r="AC141" i="12"/>
  <c r="AC153" i="12" s="1"/>
  <c r="S33" i="12"/>
  <c r="S45" i="12" s="1"/>
  <c r="S83" i="12"/>
  <c r="V34" i="12"/>
  <c r="V83" i="12"/>
  <c r="AB61" i="12"/>
  <c r="AB110" i="12"/>
  <c r="AA61" i="12"/>
  <c r="AA110" i="12"/>
  <c r="AI34" i="12"/>
  <c r="AI83" i="12"/>
  <c r="D61" i="12"/>
  <c r="D110" i="12"/>
  <c r="K137" i="12"/>
  <c r="K88" i="12"/>
  <c r="K87" i="12"/>
  <c r="K99" i="12" s="1"/>
  <c r="Y115" i="12"/>
  <c r="O137" i="12"/>
  <c r="O87" i="12"/>
  <c r="O99" i="12" s="1"/>
  <c r="O88" i="12"/>
  <c r="AC88" i="12"/>
  <c r="K169" i="12"/>
  <c r="AF88" i="12"/>
  <c r="R142" i="12"/>
  <c r="K115" i="12"/>
  <c r="Y33" i="12"/>
  <c r="Y45" i="12" s="1"/>
  <c r="Y83" i="12"/>
  <c r="F60" i="12"/>
  <c r="F72" i="12" s="1"/>
  <c r="F110" i="12"/>
  <c r="T88" i="12"/>
  <c r="O60" i="12"/>
  <c r="O72" i="12" s="1"/>
  <c r="O110" i="12"/>
  <c r="V61" i="12"/>
  <c r="V110" i="12"/>
  <c r="R61" i="12"/>
  <c r="R110" i="12"/>
  <c r="AH33" i="12"/>
  <c r="AH45" i="12" s="1"/>
  <c r="AH83" i="12"/>
  <c r="M61" i="12"/>
  <c r="M110" i="12"/>
  <c r="AA33" i="12"/>
  <c r="AA45" i="12" s="1"/>
  <c r="AA83" i="12"/>
  <c r="Y114" i="12"/>
  <c r="Y126" i="12" s="1"/>
  <c r="AF87" i="12"/>
  <c r="AF99" i="12" s="1"/>
  <c r="K114" i="12"/>
  <c r="K126" i="12" s="1"/>
  <c r="O141" i="11"/>
  <c r="O153" i="11" s="1"/>
  <c r="O142" i="11"/>
  <c r="U137" i="11"/>
  <c r="U87" i="11"/>
  <c r="U99" i="11" s="1"/>
  <c r="U88" i="11"/>
  <c r="Y164" i="11"/>
  <c r="Y114" i="11"/>
  <c r="Y126" i="11" s="1"/>
  <c r="Y115" i="11"/>
  <c r="S137" i="11"/>
  <c r="S88" i="11"/>
  <c r="S87" i="11"/>
  <c r="S99" i="11" s="1"/>
  <c r="T164" i="11"/>
  <c r="T115" i="11"/>
  <c r="T114" i="11"/>
  <c r="T126" i="11" s="1"/>
  <c r="L164" i="11"/>
  <c r="L115" i="11"/>
  <c r="L114" i="11"/>
  <c r="L126" i="11" s="1"/>
  <c r="Z137" i="11"/>
  <c r="Z87" i="11"/>
  <c r="Z99" i="11" s="1"/>
  <c r="Z88" i="11"/>
  <c r="V137" i="11"/>
  <c r="V87" i="11"/>
  <c r="V99" i="11" s="1"/>
  <c r="V88" i="11"/>
  <c r="K164" i="11"/>
  <c r="K114" i="11"/>
  <c r="K126" i="11" s="1"/>
  <c r="K115" i="11"/>
  <c r="AA137" i="11"/>
  <c r="AA88" i="11"/>
  <c r="AA87" i="11"/>
  <c r="AA99" i="11" s="1"/>
  <c r="O164" i="11"/>
  <c r="O114" i="11"/>
  <c r="O126" i="11" s="1"/>
  <c r="O115" i="11"/>
  <c r="AA164" i="11"/>
  <c r="AA115" i="11"/>
  <c r="AA114" i="11"/>
  <c r="AA126" i="11" s="1"/>
  <c r="S164" i="11"/>
  <c r="S115" i="11"/>
  <c r="S114" i="11"/>
  <c r="S126" i="11" s="1"/>
  <c r="AF137" i="11"/>
  <c r="AF87" i="11"/>
  <c r="AF99" i="11" s="1"/>
  <c r="AF88" i="11"/>
  <c r="G164" i="11"/>
  <c r="G115" i="11"/>
  <c r="G114" i="11"/>
  <c r="G126" i="11" s="1"/>
  <c r="N164" i="11"/>
  <c r="N115" i="11"/>
  <c r="N114" i="11"/>
  <c r="N126" i="11" s="1"/>
  <c r="V164" i="11"/>
  <c r="V114" i="11"/>
  <c r="V126" i="11" s="1"/>
  <c r="V115" i="11"/>
  <c r="AJ137" i="11"/>
  <c r="AJ88" i="11"/>
  <c r="AJ87" i="11"/>
  <c r="AJ99" i="11" s="1"/>
  <c r="R164" i="11"/>
  <c r="R114" i="11"/>
  <c r="R126" i="11" s="1"/>
  <c r="R115" i="11"/>
  <c r="AB137" i="11"/>
  <c r="AB87" i="11"/>
  <c r="AB99" i="11" s="1"/>
  <c r="AB88" i="11"/>
  <c r="M164" i="11"/>
  <c r="M114" i="11"/>
  <c r="M126" i="11" s="1"/>
  <c r="M115" i="11"/>
  <c r="E164" i="11"/>
  <c r="E114" i="11"/>
  <c r="E126" i="11" s="1"/>
  <c r="E115" i="11"/>
  <c r="N167" i="4"/>
  <c r="N166" i="4"/>
  <c r="N178" i="4" s="1"/>
  <c r="L44" i="6"/>
  <c r="S68" i="4" s="1"/>
  <c r="K33" i="6"/>
  <c r="F61" i="12"/>
  <c r="AA60" i="12"/>
  <c r="AA72" i="12" s="1"/>
  <c r="AC60" i="12"/>
  <c r="AC72" i="12" s="1"/>
  <c r="R60" i="12"/>
  <c r="R72" i="12" s="1"/>
  <c r="AB34" i="12"/>
  <c r="AB60" i="12"/>
  <c r="AB72" i="12" s="1"/>
  <c r="S34" i="12"/>
  <c r="AH34" i="12"/>
  <c r="D60" i="12"/>
  <c r="D72" i="12" s="1"/>
  <c r="V33" i="12"/>
  <c r="V45" i="12" s="1"/>
  <c r="AA34" i="12"/>
  <c r="AI33" i="12"/>
  <c r="AI45" i="12" s="1"/>
  <c r="U34" i="12"/>
  <c r="V60" i="12"/>
  <c r="V72" i="12" s="1"/>
  <c r="Z34" i="12"/>
  <c r="U60" i="12"/>
  <c r="U72" i="12" s="1"/>
  <c r="Y34" i="12"/>
  <c r="O61" i="12"/>
  <c r="M60" i="12"/>
  <c r="M72" i="12" s="1"/>
  <c r="T60" i="12"/>
  <c r="T72" i="12" s="1"/>
  <c r="AJ33" i="12"/>
  <c r="AJ45" i="12" s="1"/>
  <c r="N41" i="4"/>
  <c r="BK68" i="4"/>
  <c r="BK122" i="4" s="1"/>
  <c r="BK176" i="4" s="1"/>
  <c r="V68" i="4"/>
  <c r="R68" i="4"/>
  <c r="L68" i="4"/>
  <c r="AI41" i="4"/>
  <c r="AC41" i="4"/>
  <c r="Y41" i="4"/>
  <c r="M41" i="4"/>
  <c r="G41" i="4"/>
  <c r="G95" i="4" s="1"/>
  <c r="G149" i="4" s="1"/>
  <c r="BZ68" i="4"/>
  <c r="BZ122" i="4" s="1"/>
  <c r="BZ176" i="4" s="1"/>
  <c r="BP68" i="4"/>
  <c r="BP122" i="4" s="1"/>
  <c r="BP176" i="4" s="1"/>
  <c r="BJ68" i="4"/>
  <c r="BJ122" i="4" s="1"/>
  <c r="BJ176" i="4" s="1"/>
  <c r="BD68" i="4"/>
  <c r="BD122" i="4" s="1"/>
  <c r="BD176" i="4" s="1"/>
  <c r="CC41" i="4"/>
  <c r="CC95" i="4" s="1"/>
  <c r="CC149" i="4" s="1"/>
  <c r="BW41" i="4"/>
  <c r="BW95" i="4" s="1"/>
  <c r="BW149" i="4" s="1"/>
  <c r="BQ41" i="4"/>
  <c r="BQ95" i="4" s="1"/>
  <c r="BQ149" i="4" s="1"/>
  <c r="BB41" i="4"/>
  <c r="BA41" i="4"/>
  <c r="BA95" i="4" s="1"/>
  <c r="BA149" i="4" s="1"/>
  <c r="CD41" i="4"/>
  <c r="CD95" i="4" s="1"/>
  <c r="CD149" i="4" s="1"/>
  <c r="BL41" i="4"/>
  <c r="BL95" i="4" s="1"/>
  <c r="BL149" i="4" s="1"/>
  <c r="BE41" i="4"/>
  <c r="AA68" i="4"/>
  <c r="U68" i="4"/>
  <c r="O68" i="4"/>
  <c r="K68" i="4"/>
  <c r="E68" i="4"/>
  <c r="AH41" i="4"/>
  <c r="AB41" i="4"/>
  <c r="V41" i="4"/>
  <c r="R41" i="4"/>
  <c r="L41" i="4"/>
  <c r="F41" i="4"/>
  <c r="F95" i="4" s="1"/>
  <c r="F149" i="4" s="1"/>
  <c r="BY68" i="4"/>
  <c r="BY122" i="4" s="1"/>
  <c r="BY176" i="4" s="1"/>
  <c r="BS68" i="4"/>
  <c r="BS122" i="4" s="1"/>
  <c r="BS176" i="4" s="1"/>
  <c r="BO68" i="4"/>
  <c r="BO122" i="4" s="1"/>
  <c r="BO176" i="4" s="1"/>
  <c r="BI68" i="4"/>
  <c r="BI122" i="4" s="1"/>
  <c r="BI176" i="4" s="1"/>
  <c r="BC68" i="4"/>
  <c r="BC122" i="4" s="1"/>
  <c r="BC176" i="4" s="1"/>
  <c r="CF41" i="4"/>
  <c r="CF95" i="4" s="1"/>
  <c r="CF149" i="4" s="1"/>
  <c r="BZ41" i="4"/>
  <c r="BZ95" i="4" s="1"/>
  <c r="BZ149" i="4" s="1"/>
  <c r="BV41" i="4"/>
  <c r="BV95" i="4" s="1"/>
  <c r="BV149" i="4" s="1"/>
  <c r="BP41" i="4"/>
  <c r="BP95" i="4" s="1"/>
  <c r="BP149" i="4" s="1"/>
  <c r="BJ41" i="4"/>
  <c r="BJ95" i="4" s="1"/>
  <c r="BJ149" i="4" s="1"/>
  <c r="BC41" i="4"/>
  <c r="Y68" i="4"/>
  <c r="G68" i="4"/>
  <c r="AF41" i="4"/>
  <c r="T41" i="4"/>
  <c r="D41" i="4"/>
  <c r="D44" i="4" s="1"/>
  <c r="BQ68" i="4"/>
  <c r="BQ122" i="4" s="1"/>
  <c r="BQ176" i="4" s="1"/>
  <c r="BA68" i="4"/>
  <c r="BA122" i="4" s="1"/>
  <c r="BA176" i="4" s="1"/>
  <c r="BH41" i="4"/>
  <c r="BH95" i="4" s="1"/>
  <c r="BH149" i="4" s="1"/>
  <c r="Z68" i="4"/>
  <c r="T68" i="4"/>
  <c r="N68" i="4"/>
  <c r="H68" i="4"/>
  <c r="D68" i="4"/>
  <c r="AG41" i="4"/>
  <c r="AA41" i="4"/>
  <c r="U41" i="4"/>
  <c r="O41" i="4"/>
  <c r="K41" i="4"/>
  <c r="E41" i="4"/>
  <c r="E95" i="4" s="1"/>
  <c r="E149" i="4" s="1"/>
  <c r="BX68" i="4"/>
  <c r="BX122" i="4" s="1"/>
  <c r="BX176" i="4" s="1"/>
  <c r="BR68" i="4"/>
  <c r="BR122" i="4" s="1"/>
  <c r="BR176" i="4" s="1"/>
  <c r="BL68" i="4"/>
  <c r="BL122" i="4" s="1"/>
  <c r="BL176" i="4" s="1"/>
  <c r="BH68" i="4"/>
  <c r="BH122" i="4" s="1"/>
  <c r="BH176" i="4" s="1"/>
  <c r="BB68" i="4"/>
  <c r="BB122" i="4" s="1"/>
  <c r="BB176" i="4" s="1"/>
  <c r="CE41" i="4"/>
  <c r="CE95" i="4" s="1"/>
  <c r="CE149" i="4" s="1"/>
  <c r="BY41" i="4"/>
  <c r="BY95" i="4" s="1"/>
  <c r="BY149" i="4" s="1"/>
  <c r="BS41" i="4"/>
  <c r="BS95" i="4" s="1"/>
  <c r="BS149" i="4" s="1"/>
  <c r="BO41" i="4"/>
  <c r="BO95" i="4" s="1"/>
  <c r="BO149" i="4" s="1"/>
  <c r="BI41" i="4"/>
  <c r="BI95" i="4" s="1"/>
  <c r="BI149" i="4" s="1"/>
  <c r="BD41" i="4"/>
  <c r="AC68" i="4"/>
  <c r="M68" i="4"/>
  <c r="AJ41" i="4"/>
  <c r="Z41" i="4"/>
  <c r="H41" i="4"/>
  <c r="H95" i="4" s="1"/>
  <c r="H149" i="4" s="1"/>
  <c r="BW68" i="4"/>
  <c r="BW122" i="4" s="1"/>
  <c r="BW176" i="4" s="1"/>
  <c r="BE68" i="4"/>
  <c r="BE122" i="4" s="1"/>
  <c r="BE176" i="4" s="1"/>
  <c r="BX41" i="4"/>
  <c r="BX95" i="4" s="1"/>
  <c r="BX149" i="4" s="1"/>
  <c r="BH57" i="4"/>
  <c r="BH111" i="4" s="1"/>
  <c r="BH165" i="4" s="1"/>
  <c r="BA30" i="4"/>
  <c r="BA84" i="4" s="1"/>
  <c r="BA138" i="4" s="1"/>
  <c r="BO30" i="4"/>
  <c r="BO84" i="4" s="1"/>
  <c r="BO138" i="4" s="1"/>
  <c r="BV30" i="4"/>
  <c r="BV84" i="4" s="1"/>
  <c r="BV138" i="4" s="1"/>
  <c r="CC30" i="4"/>
  <c r="CC84" i="4" s="1"/>
  <c r="CC138" i="4" s="1"/>
  <c r="BH30" i="4"/>
  <c r="BH84" i="4" s="1"/>
  <c r="BH138" i="4" s="1"/>
  <c r="BA57" i="4"/>
  <c r="BA111" i="4" s="1"/>
  <c r="BA165" i="4" s="1"/>
  <c r="BO57" i="4"/>
  <c r="BO111" i="4" s="1"/>
  <c r="BO165" i="4" s="1"/>
  <c r="BA12" i="4"/>
  <c r="BV57" i="4"/>
  <c r="BV111" i="4" s="1"/>
  <c r="BV165" i="4" s="1"/>
  <c r="BD95" i="4" l="1"/>
  <c r="BD44" i="4"/>
  <c r="O194" i="4" s="1"/>
  <c r="BE95" i="4"/>
  <c r="BE44" i="4"/>
  <c r="P194" i="4" s="1"/>
  <c r="BB95" i="4"/>
  <c r="BB44" i="4"/>
  <c r="M194" i="4" s="1"/>
  <c r="BC95" i="4"/>
  <c r="BC44" i="4"/>
  <c r="N194" i="4" s="1"/>
  <c r="BR41" i="4"/>
  <c r="BR95" i="4" s="1"/>
  <c r="BR149" i="4" s="1"/>
  <c r="BK41" i="4"/>
  <c r="BK95" i="4" s="1"/>
  <c r="BK149" i="4" s="1"/>
  <c r="CG41" i="4"/>
  <c r="CG95" i="4" s="1"/>
  <c r="CG149" i="4" s="1"/>
  <c r="BV68" i="4"/>
  <c r="BV122" i="4" s="1"/>
  <c r="BV176" i="4" s="1"/>
  <c r="S41" i="4"/>
  <c r="S95" i="4" s="1"/>
  <c r="F68" i="4"/>
  <c r="F122" i="4" s="1"/>
  <c r="AB68" i="4"/>
  <c r="AB164" i="12"/>
  <c r="AB114" i="12"/>
  <c r="AB126" i="12" s="1"/>
  <c r="AB115" i="12"/>
  <c r="AC164" i="12"/>
  <c r="AC115" i="12"/>
  <c r="AC114" i="12"/>
  <c r="AC126" i="12" s="1"/>
  <c r="M164" i="12"/>
  <c r="M114" i="12"/>
  <c r="M126" i="12" s="1"/>
  <c r="M115" i="12"/>
  <c r="R164" i="12"/>
  <c r="R115" i="12"/>
  <c r="R114" i="12"/>
  <c r="R126" i="12" s="1"/>
  <c r="O164" i="12"/>
  <c r="O114" i="12"/>
  <c r="O126" i="12" s="1"/>
  <c r="O115" i="12"/>
  <c r="Y137" i="12"/>
  <c r="Y88" i="12"/>
  <c r="Y87" i="12"/>
  <c r="Y99" i="12" s="1"/>
  <c r="K142" i="12"/>
  <c r="K141" i="12"/>
  <c r="K153" i="12" s="1"/>
  <c r="D164" i="12"/>
  <c r="D114" i="12"/>
  <c r="D126" i="12" s="1"/>
  <c r="D115" i="12"/>
  <c r="AA164" i="12"/>
  <c r="AA114" i="12"/>
  <c r="AA126" i="12" s="1"/>
  <c r="AA115" i="12"/>
  <c r="V137" i="12"/>
  <c r="V87" i="12"/>
  <c r="V99" i="12" s="1"/>
  <c r="V88" i="12"/>
  <c r="AJ137" i="12"/>
  <c r="AJ88" i="12"/>
  <c r="AJ87" i="12"/>
  <c r="AJ99" i="12" s="1"/>
  <c r="U137" i="12"/>
  <c r="U88" i="12"/>
  <c r="U87" i="12"/>
  <c r="U99" i="12" s="1"/>
  <c r="Z137" i="12"/>
  <c r="Z87" i="12"/>
  <c r="Z99" i="12" s="1"/>
  <c r="Z88" i="12"/>
  <c r="T164" i="12"/>
  <c r="T115" i="12"/>
  <c r="T114" i="12"/>
  <c r="T126" i="12" s="1"/>
  <c r="AB137" i="12"/>
  <c r="AB87" i="12"/>
  <c r="AB99" i="12" s="1"/>
  <c r="AB88" i="12"/>
  <c r="AI137" i="12"/>
  <c r="AI87" i="12"/>
  <c r="AI99" i="12" s="1"/>
  <c r="AI88" i="12"/>
  <c r="S137" i="12"/>
  <c r="S88" i="12"/>
  <c r="S87" i="12"/>
  <c r="S99" i="12" s="1"/>
  <c r="U164" i="12"/>
  <c r="U115" i="12"/>
  <c r="U114" i="12"/>
  <c r="U126" i="12" s="1"/>
  <c r="AA137" i="12"/>
  <c r="AA87" i="12"/>
  <c r="AA99" i="12" s="1"/>
  <c r="AA88" i="12"/>
  <c r="AH137" i="12"/>
  <c r="AH88" i="12"/>
  <c r="AH87" i="12"/>
  <c r="AH99" i="12" s="1"/>
  <c r="V164" i="12"/>
  <c r="V115" i="12"/>
  <c r="V114" i="12"/>
  <c r="V126" i="12" s="1"/>
  <c r="F164" i="12"/>
  <c r="F115" i="12"/>
  <c r="F114" i="12"/>
  <c r="F126" i="12" s="1"/>
  <c r="O141" i="12"/>
  <c r="O153" i="12" s="1"/>
  <c r="O142" i="12"/>
  <c r="E169" i="11"/>
  <c r="E168" i="11"/>
  <c r="E180" i="11" s="1"/>
  <c r="M168" i="11"/>
  <c r="M180" i="11" s="1"/>
  <c r="M169" i="11"/>
  <c r="R168" i="11"/>
  <c r="R180" i="11" s="1"/>
  <c r="R169" i="11"/>
  <c r="G168" i="11"/>
  <c r="G180" i="11" s="1"/>
  <c r="G169" i="11"/>
  <c r="L169" i="11"/>
  <c r="L168" i="11"/>
  <c r="L180" i="11" s="1"/>
  <c r="U141" i="11"/>
  <c r="U153" i="11" s="1"/>
  <c r="U142" i="11"/>
  <c r="N169" i="11"/>
  <c r="N168" i="11"/>
  <c r="N180" i="11" s="1"/>
  <c r="V141" i="11"/>
  <c r="V153" i="11" s="1"/>
  <c r="V142" i="11"/>
  <c r="Z141" i="11"/>
  <c r="Z153" i="11" s="1"/>
  <c r="Z142" i="11"/>
  <c r="Y169" i="11"/>
  <c r="Y168" i="11"/>
  <c r="Y180" i="11" s="1"/>
  <c r="V169" i="11"/>
  <c r="V168" i="11"/>
  <c r="V180" i="11" s="1"/>
  <c r="S169" i="11"/>
  <c r="S168" i="11"/>
  <c r="S180" i="11" s="1"/>
  <c r="O168" i="11"/>
  <c r="O180" i="11" s="1"/>
  <c r="O169" i="11"/>
  <c r="K169" i="11"/>
  <c r="K168" i="11"/>
  <c r="K180" i="11" s="1"/>
  <c r="S141" i="11"/>
  <c r="S153" i="11" s="1"/>
  <c r="S142" i="11"/>
  <c r="AB141" i="11"/>
  <c r="AB153" i="11" s="1"/>
  <c r="AB142" i="11"/>
  <c r="AJ142" i="11"/>
  <c r="AJ141" i="11"/>
  <c r="AJ153" i="11" s="1"/>
  <c r="AF142" i="11"/>
  <c r="AF141" i="11"/>
  <c r="AF153" i="11" s="1"/>
  <c r="AA168" i="11"/>
  <c r="AA180" i="11" s="1"/>
  <c r="AA169" i="11"/>
  <c r="AA142" i="11"/>
  <c r="AA141" i="11"/>
  <c r="AA153" i="11" s="1"/>
  <c r="T169" i="11"/>
  <c r="T168" i="11"/>
  <c r="T180" i="11" s="1"/>
  <c r="BD149" i="4"/>
  <c r="BE149" i="4"/>
  <c r="BB149" i="4"/>
  <c r="BC149" i="4"/>
  <c r="D95" i="4"/>
  <c r="D149" i="4" s="1"/>
  <c r="N186" i="4" a="1"/>
  <c r="AC122" i="4"/>
  <c r="E122" i="4"/>
  <c r="AC95" i="4"/>
  <c r="Z95" i="4"/>
  <c r="K95" i="4"/>
  <c r="AG95" i="4"/>
  <c r="T122" i="4"/>
  <c r="G122" i="4"/>
  <c r="V95" i="4"/>
  <c r="K122" i="4"/>
  <c r="M95" i="4"/>
  <c r="AI95" i="4"/>
  <c r="V122" i="4"/>
  <c r="N95" i="4"/>
  <c r="AA95" i="4"/>
  <c r="AJ95" i="4"/>
  <c r="D122" i="4"/>
  <c r="Z122" i="4"/>
  <c r="O122" i="4"/>
  <c r="AB122" i="4"/>
  <c r="S122" i="4"/>
  <c r="N122" i="4"/>
  <c r="AF95" i="4"/>
  <c r="R95" i="4"/>
  <c r="AA122" i="4"/>
  <c r="R122" i="4"/>
  <c r="O95" i="4"/>
  <c r="Y122" i="4"/>
  <c r="AB95" i="4"/>
  <c r="M122" i="4"/>
  <c r="U95" i="4"/>
  <c r="H122" i="4"/>
  <c r="T95" i="4"/>
  <c r="L95" i="4"/>
  <c r="AH95" i="4"/>
  <c r="U122" i="4"/>
  <c r="Y95" i="4"/>
  <c r="L122" i="4"/>
  <c r="E43" i="11"/>
  <c r="E97" i="11" s="1"/>
  <c r="D43" i="11"/>
  <c r="D97" i="11" s="1"/>
  <c r="F43" i="11"/>
  <c r="F97" i="11" s="1"/>
  <c r="H43" i="11"/>
  <c r="H97" i="11" s="1"/>
  <c r="G43" i="11"/>
  <c r="G97" i="11" s="1"/>
  <c r="G44" i="4"/>
  <c r="O196" i="4" s="1"/>
  <c r="G43" i="12"/>
  <c r="G97" i="12" s="1"/>
  <c r="L196" i="4"/>
  <c r="D43" i="12"/>
  <c r="D97" i="12" s="1"/>
  <c r="F44" i="4"/>
  <c r="N196" i="4" s="1"/>
  <c r="F43" i="12"/>
  <c r="F97" i="12" s="1"/>
  <c r="H44" i="4"/>
  <c r="P196" i="4" s="1"/>
  <c r="H43" i="12"/>
  <c r="H97" i="12" s="1"/>
  <c r="E44" i="4"/>
  <c r="M196" i="4" s="1"/>
  <c r="E43" i="12"/>
  <c r="E97" i="12" s="1"/>
  <c r="BZ33" i="4"/>
  <c r="BZ87" i="4" s="1"/>
  <c r="BZ141" i="4" s="1"/>
  <c r="BE60" i="4"/>
  <c r="BE114" i="4" s="1"/>
  <c r="BE168" i="4" s="1"/>
  <c r="BK60" i="4"/>
  <c r="BK114" i="4" s="1"/>
  <c r="BK168" i="4" s="1"/>
  <c r="BQ60" i="4"/>
  <c r="BQ114" i="4" s="1"/>
  <c r="BQ168" i="4" s="1"/>
  <c r="BH33" i="4"/>
  <c r="BH87" i="4" s="1"/>
  <c r="BH141" i="4" s="1"/>
  <c r="BD60" i="4"/>
  <c r="BD114" i="4" s="1"/>
  <c r="BD168" i="4" s="1"/>
  <c r="BB60" i="4"/>
  <c r="BB114" i="4" s="1"/>
  <c r="BB168" i="4" s="1"/>
  <c r="BS60" i="4"/>
  <c r="BS114" i="4" s="1"/>
  <c r="BS168" i="4" s="1"/>
  <c r="BY60" i="4"/>
  <c r="BY114" i="4" s="1"/>
  <c r="BY168" i="4" s="1"/>
  <c r="BL33" i="4"/>
  <c r="BL87" i="4" s="1"/>
  <c r="BL141" i="4" s="1"/>
  <c r="BI60" i="4"/>
  <c r="BI114" i="4" s="1"/>
  <c r="BI168" i="4" s="1"/>
  <c r="BA60" i="4"/>
  <c r="BA114" i="4" s="1"/>
  <c r="BA168" i="4" s="1"/>
  <c r="BP60" i="4"/>
  <c r="BP114" i="4" s="1"/>
  <c r="BP168" i="4" s="1"/>
  <c r="CD33" i="4"/>
  <c r="CD87" i="4" s="1"/>
  <c r="CD141" i="4" s="1"/>
  <c r="BQ33" i="4"/>
  <c r="BQ87" i="4" s="1"/>
  <c r="BQ141" i="4" s="1"/>
  <c r="BO60" i="4"/>
  <c r="BO114" i="4" s="1"/>
  <c r="BO168" i="4" s="1"/>
  <c r="CC33" i="4"/>
  <c r="CC87" i="4" s="1"/>
  <c r="CC141" i="4" s="1"/>
  <c r="BR60" i="4"/>
  <c r="BR114" i="4" s="1"/>
  <c r="BR168" i="4" s="1"/>
  <c r="BJ33" i="4"/>
  <c r="BJ87" i="4" s="1"/>
  <c r="BJ141" i="4" s="1"/>
  <c r="BJ60" i="4"/>
  <c r="BJ114" i="4" s="1"/>
  <c r="BJ168" i="4" s="1"/>
  <c r="BX60" i="4"/>
  <c r="BX114" i="4" s="1"/>
  <c r="BX168" i="4" s="1"/>
  <c r="BP33" i="4"/>
  <c r="BP87" i="4" s="1"/>
  <c r="BP141" i="4" s="1"/>
  <c r="BW33" i="4"/>
  <c r="BW87" i="4" s="1"/>
  <c r="BW141" i="4" s="1"/>
  <c r="CF33" i="4"/>
  <c r="CF87" i="4" s="1"/>
  <c r="CF141" i="4" s="1"/>
  <c r="BC60" i="4"/>
  <c r="BC114" i="4" s="1"/>
  <c r="BC168" i="4" s="1"/>
  <c r="BX33" i="4"/>
  <c r="BX87" i="4" s="1"/>
  <c r="BX141" i="4" s="1"/>
  <c r="BK33" i="4"/>
  <c r="BK87" i="4" s="1"/>
  <c r="BK141" i="4" s="1"/>
  <c r="BI33" i="4"/>
  <c r="BI87" i="4" s="1"/>
  <c r="BI141" i="4" s="1"/>
  <c r="BH60" i="4"/>
  <c r="BH114" i="4" s="1"/>
  <c r="BH168" i="4" s="1"/>
  <c r="BR33" i="4"/>
  <c r="BR87" i="4" s="1"/>
  <c r="BR141" i="4" s="1"/>
  <c r="BL60" i="4"/>
  <c r="BL114" i="4" s="1"/>
  <c r="BL168" i="4" s="1"/>
  <c r="BZ60" i="4"/>
  <c r="BZ114" i="4" s="1"/>
  <c r="BZ168" i="4" s="1"/>
  <c r="CE33" i="4"/>
  <c r="CE87" i="4" s="1"/>
  <c r="CE141" i="4" s="1"/>
  <c r="BA33" i="4"/>
  <c r="BA87" i="4" s="1"/>
  <c r="BA141" i="4" s="1"/>
  <c r="BV60" i="4"/>
  <c r="BV114" i="4" s="1"/>
  <c r="BV168" i="4" s="1"/>
  <c r="BO33" i="4"/>
  <c r="BO87" i="4" s="1"/>
  <c r="BO141" i="4" s="1"/>
  <c r="CG33" i="4"/>
  <c r="CG87" i="4" s="1"/>
  <c r="CG141" i="4" s="1"/>
  <c r="BW60" i="4"/>
  <c r="BW114" i="4" s="1"/>
  <c r="BW168" i="4" s="1"/>
  <c r="BV33" i="4"/>
  <c r="BV87" i="4" s="1"/>
  <c r="BV141" i="4" s="1"/>
  <c r="BS33" i="4"/>
  <c r="BS87" i="4" s="1"/>
  <c r="BS141" i="4" s="1"/>
  <c r="BY33" i="4"/>
  <c r="BY87" i="4" s="1"/>
  <c r="BY141" i="4" s="1"/>
  <c r="M168" i="12" l="1"/>
  <c r="M180" i="12" s="1"/>
  <c r="M169" i="12"/>
  <c r="AA142" i="12"/>
  <c r="AA141" i="12"/>
  <c r="AA153" i="12" s="1"/>
  <c r="T169" i="12"/>
  <c r="T168" i="12"/>
  <c r="T180" i="12" s="1"/>
  <c r="V141" i="12"/>
  <c r="V153" i="12" s="1"/>
  <c r="V142" i="12"/>
  <c r="R168" i="12"/>
  <c r="R180" i="12" s="1"/>
  <c r="R169" i="12"/>
  <c r="U169" i="12"/>
  <c r="U168" i="12"/>
  <c r="U180" i="12" s="1"/>
  <c r="Z141" i="12"/>
  <c r="Z153" i="12" s="1"/>
  <c r="Z142" i="12"/>
  <c r="H151" i="12"/>
  <c r="AH141" i="12"/>
  <c r="AH153" i="12" s="1"/>
  <c r="AH142" i="12"/>
  <c r="AI142" i="12"/>
  <c r="AI141" i="12"/>
  <c r="AI153" i="12" s="1"/>
  <c r="AB142" i="12"/>
  <c r="AB141" i="12"/>
  <c r="AB153" i="12" s="1"/>
  <c r="AJ141" i="12"/>
  <c r="AJ153" i="12" s="1"/>
  <c r="AJ142" i="12"/>
  <c r="O169" i="12"/>
  <c r="O168" i="12"/>
  <c r="O180" i="12" s="1"/>
  <c r="AB168" i="12"/>
  <c r="AB180" i="12" s="1"/>
  <c r="AB169" i="12"/>
  <c r="AA168" i="12"/>
  <c r="AA180" i="12" s="1"/>
  <c r="AA169" i="12"/>
  <c r="D151" i="12"/>
  <c r="E151" i="12"/>
  <c r="F151" i="12"/>
  <c r="G151" i="12"/>
  <c r="F168" i="12"/>
  <c r="F180" i="12" s="1"/>
  <c r="F169" i="12"/>
  <c r="V169" i="12"/>
  <c r="V168" i="12"/>
  <c r="V180" i="12" s="1"/>
  <c r="S142" i="12"/>
  <c r="S141" i="12"/>
  <c r="S153" i="12" s="1"/>
  <c r="U142" i="12"/>
  <c r="U141" i="12"/>
  <c r="U153" i="12" s="1"/>
  <c r="D169" i="12"/>
  <c r="D168" i="12"/>
  <c r="D180" i="12" s="1"/>
  <c r="Y141" i="12"/>
  <c r="Y153" i="12" s="1"/>
  <c r="Y142" i="12"/>
  <c r="AC168" i="12"/>
  <c r="AC180" i="12" s="1"/>
  <c r="AC169" i="12"/>
  <c r="D151" i="11"/>
  <c r="G151" i="11"/>
  <c r="E151" i="11"/>
  <c r="H151" i="11"/>
  <c r="F151" i="11"/>
  <c r="L176" i="4"/>
  <c r="U176" i="4"/>
  <c r="H176" i="4"/>
  <c r="M176" i="4"/>
  <c r="Y176" i="4"/>
  <c r="R176" i="4"/>
  <c r="N176" i="4"/>
  <c r="AB176" i="4"/>
  <c r="Z176" i="4"/>
  <c r="K176" i="4"/>
  <c r="G176" i="4"/>
  <c r="E176" i="4"/>
  <c r="AA176" i="4"/>
  <c r="S176" i="4"/>
  <c r="F176" i="4"/>
  <c r="O176" i="4"/>
  <c r="D176" i="4"/>
  <c r="V176" i="4"/>
  <c r="T176" i="4"/>
  <c r="AC176" i="4"/>
  <c r="Y149" i="4"/>
  <c r="AH149" i="4"/>
  <c r="T149" i="4"/>
  <c r="U149" i="4"/>
  <c r="AB149" i="4"/>
  <c r="O149" i="4"/>
  <c r="AF149" i="4"/>
  <c r="AA149" i="4"/>
  <c r="M149" i="4"/>
  <c r="V149" i="4"/>
  <c r="K149" i="4"/>
  <c r="AC149" i="4"/>
  <c r="R149" i="4"/>
  <c r="S149" i="4"/>
  <c r="AJ149" i="4"/>
  <c r="N149" i="4"/>
  <c r="AI149" i="4"/>
  <c r="AG149" i="4"/>
  <c r="Z149" i="4"/>
  <c r="L149" i="4"/>
  <c r="N186" i="4"/>
  <c r="N188" i="4"/>
  <c r="N190" i="4"/>
  <c r="N187" i="4"/>
  <c r="N189" i="4"/>
  <c r="T70" i="11"/>
  <c r="T43" i="11"/>
  <c r="F70" i="11"/>
  <c r="AH43" i="11"/>
  <c r="M43" i="11"/>
  <c r="BC43" i="11"/>
  <c r="AA43" i="11"/>
  <c r="M70" i="11"/>
  <c r="AA70" i="11"/>
  <c r="H70" i="11"/>
  <c r="V70" i="11"/>
  <c r="O43" i="11"/>
  <c r="AC43" i="11"/>
  <c r="O70" i="11"/>
  <c r="V43" i="11"/>
  <c r="AJ43" i="11"/>
  <c r="BE43" i="11"/>
  <c r="AC70" i="11"/>
  <c r="BA43" i="11"/>
  <c r="K43" i="11"/>
  <c r="Y43" i="11"/>
  <c r="AF43" i="11"/>
  <c r="K70" i="11"/>
  <c r="R70" i="11"/>
  <c r="D70" i="11"/>
  <c r="Y70" i="11"/>
  <c r="R43" i="11"/>
  <c r="G70" i="11"/>
  <c r="AB43" i="11"/>
  <c r="N70" i="11"/>
  <c r="U43" i="11"/>
  <c r="AI43" i="11"/>
  <c r="AB70" i="11"/>
  <c r="N43" i="11"/>
  <c r="U70" i="11"/>
  <c r="BD43" i="11"/>
  <c r="Z70" i="11"/>
  <c r="Z43" i="11"/>
  <c r="L70" i="11"/>
  <c r="S43" i="11"/>
  <c r="L43" i="11"/>
  <c r="E70" i="11"/>
  <c r="BB43" i="11"/>
  <c r="AG43" i="11"/>
  <c r="S70" i="11"/>
  <c r="AA70" i="12"/>
  <c r="M43" i="12"/>
  <c r="M70" i="12"/>
  <c r="AA43" i="12"/>
  <c r="T43" i="12"/>
  <c r="T70" i="12"/>
  <c r="BC43" i="12"/>
  <c r="F70" i="12"/>
  <c r="AH43" i="12"/>
  <c r="AB43" i="12"/>
  <c r="N43" i="12"/>
  <c r="AI43" i="12"/>
  <c r="U70" i="12"/>
  <c r="U43" i="12"/>
  <c r="N70" i="12"/>
  <c r="AB70" i="12"/>
  <c r="G70" i="12"/>
  <c r="BD43" i="12"/>
  <c r="E70" i="12"/>
  <c r="AG43" i="12"/>
  <c r="L70" i="12"/>
  <c r="S70" i="12"/>
  <c r="L43" i="12"/>
  <c r="BB43" i="12"/>
  <c r="Z70" i="12"/>
  <c r="S43" i="12"/>
  <c r="Z43" i="12"/>
  <c r="BE43" i="12"/>
  <c r="H70" i="12"/>
  <c r="V70" i="12"/>
  <c r="V43" i="12"/>
  <c r="O70" i="12"/>
  <c r="O43" i="12"/>
  <c r="AJ43" i="12"/>
  <c r="AC70" i="12"/>
  <c r="AC43" i="12"/>
  <c r="Y70" i="12"/>
  <c r="D70" i="12"/>
  <c r="BA43" i="12"/>
  <c r="K70" i="12"/>
  <c r="AF43" i="12"/>
  <c r="R70" i="12"/>
  <c r="K43" i="12"/>
  <c r="Y43" i="12"/>
  <c r="R43" i="12"/>
  <c r="BQ67" i="4"/>
  <c r="BQ66" i="4"/>
  <c r="BS40" i="4"/>
  <c r="BS39" i="4"/>
  <c r="CF39" i="4"/>
  <c r="CF40" i="4"/>
  <c r="BA67" i="4"/>
  <c r="BA66" i="4"/>
  <c r="BA71" i="4" s="1"/>
  <c r="BK39" i="4"/>
  <c r="BK40" i="4"/>
  <c r="BB66" i="4"/>
  <c r="BB67" i="4"/>
  <c r="BK66" i="4"/>
  <c r="BK67" i="4"/>
  <c r="BZ67" i="4"/>
  <c r="BZ66" i="4"/>
  <c r="BO67" i="4"/>
  <c r="BO66" i="4"/>
  <c r="BL66" i="4"/>
  <c r="BL67" i="4"/>
  <c r="BJ40" i="4"/>
  <c r="BJ39" i="4"/>
  <c r="BI66" i="4"/>
  <c r="BI67" i="4"/>
  <c r="BR39" i="4"/>
  <c r="BR40" i="4"/>
  <c r="BP39" i="4"/>
  <c r="BP40" i="4"/>
  <c r="BL39" i="4"/>
  <c r="BL40" i="4"/>
  <c r="BE67" i="4"/>
  <c r="BE66" i="4"/>
  <c r="BO40" i="4"/>
  <c r="BO39" i="4"/>
  <c r="BI39" i="4"/>
  <c r="BI40" i="4"/>
  <c r="BJ67" i="4"/>
  <c r="BJ66" i="4"/>
  <c r="BS66" i="4"/>
  <c r="BS67" i="4"/>
  <c r="BV40" i="4"/>
  <c r="BV39" i="4"/>
  <c r="BV67" i="4"/>
  <c r="BV66" i="4"/>
  <c r="BV71" i="4" s="1"/>
  <c r="BW39" i="4"/>
  <c r="BW40" i="4"/>
  <c r="BQ39" i="4"/>
  <c r="BQ40" i="4"/>
  <c r="BW67" i="4"/>
  <c r="BW66" i="4"/>
  <c r="BA40" i="4"/>
  <c r="BA39" i="4"/>
  <c r="BA44" i="4" s="1"/>
  <c r="BX39" i="4"/>
  <c r="BX40" i="4"/>
  <c r="BR67" i="4"/>
  <c r="BR66" i="4"/>
  <c r="CD39" i="4"/>
  <c r="CD40" i="4"/>
  <c r="BD67" i="4"/>
  <c r="BD66" i="4"/>
  <c r="BY40" i="4"/>
  <c r="BY39" i="4"/>
  <c r="CG40" i="4"/>
  <c r="CG39" i="4"/>
  <c r="CE40" i="4"/>
  <c r="CE39" i="4"/>
  <c r="BH66" i="4"/>
  <c r="BH67" i="4"/>
  <c r="BC66" i="4"/>
  <c r="BC67" i="4"/>
  <c r="BX67" i="4"/>
  <c r="BX66" i="4"/>
  <c r="BX71" i="4" s="1"/>
  <c r="CC40" i="4"/>
  <c r="CC39" i="4"/>
  <c r="BP67" i="4"/>
  <c r="BP66" i="4"/>
  <c r="BP71" i="4" s="1"/>
  <c r="BY67" i="4"/>
  <c r="BY66" i="4"/>
  <c r="BH40" i="4"/>
  <c r="BH39" i="4"/>
  <c r="BH44" i="4" s="1"/>
  <c r="BZ39" i="4"/>
  <c r="BZ40" i="4"/>
  <c r="CG44" i="4" l="1"/>
  <c r="BE71" i="4"/>
  <c r="BZ71" i="4"/>
  <c r="BS44" i="4"/>
  <c r="BR71" i="4"/>
  <c r="BD71" i="4"/>
  <c r="BY71" i="4"/>
  <c r="CC44" i="4"/>
  <c r="CE44" i="4"/>
  <c r="BY44" i="4"/>
  <c r="BW71" i="4"/>
  <c r="BV44" i="4"/>
  <c r="BJ71" i="4"/>
  <c r="BO44" i="4"/>
  <c r="BJ44" i="4"/>
  <c r="BQ71" i="4"/>
  <c r="BL44" i="4"/>
  <c r="BR44" i="4"/>
  <c r="BK71" i="4"/>
  <c r="BK44" i="4"/>
  <c r="BZ44" i="4"/>
  <c r="BC71" i="4"/>
  <c r="CD44" i="4"/>
  <c r="BX44" i="4"/>
  <c r="BW44" i="4"/>
  <c r="CF44" i="4"/>
  <c r="BH71" i="4"/>
  <c r="BQ44" i="4"/>
  <c r="BS71" i="4"/>
  <c r="BI44" i="4"/>
  <c r="BP44" i="4"/>
  <c r="BI71" i="4"/>
  <c r="BL71" i="4"/>
  <c r="BB71" i="4"/>
  <c r="BO71" i="4"/>
  <c r="BA93" i="4"/>
  <c r="L194" i="4"/>
  <c r="BB97" i="12"/>
  <c r="BB97" i="11"/>
  <c r="BD97" i="11"/>
  <c r="BE97" i="11"/>
  <c r="BC97" i="11"/>
  <c r="BA97" i="12"/>
  <c r="BE97" i="12"/>
  <c r="BD97" i="12"/>
  <c r="BC97" i="12"/>
  <c r="BA97" i="11"/>
  <c r="Y97" i="12"/>
  <c r="O97" i="12"/>
  <c r="H124" i="12"/>
  <c r="S97" i="12"/>
  <c r="S124" i="12"/>
  <c r="N124" i="12"/>
  <c r="F124" i="12"/>
  <c r="K97" i="12"/>
  <c r="AC97" i="12"/>
  <c r="AB97" i="12"/>
  <c r="M124" i="12"/>
  <c r="O124" i="12"/>
  <c r="Z124" i="12"/>
  <c r="L124" i="12"/>
  <c r="U97" i="12"/>
  <c r="D124" i="12"/>
  <c r="AC124" i="12"/>
  <c r="AG97" i="12"/>
  <c r="G124" i="12"/>
  <c r="U124" i="12"/>
  <c r="T124" i="12"/>
  <c r="M97" i="12"/>
  <c r="K124" i="12"/>
  <c r="N97" i="12"/>
  <c r="AA97" i="12"/>
  <c r="R124" i="12"/>
  <c r="V97" i="12"/>
  <c r="R97" i="12"/>
  <c r="AF97" i="12"/>
  <c r="Y124" i="12"/>
  <c r="AJ97" i="12"/>
  <c r="V124" i="12"/>
  <c r="Z97" i="12"/>
  <c r="L97" i="12"/>
  <c r="E124" i="12"/>
  <c r="AB124" i="12"/>
  <c r="AI97" i="12"/>
  <c r="AH97" i="12"/>
  <c r="T97" i="12"/>
  <c r="AA124" i="12"/>
  <c r="L124" i="11"/>
  <c r="AI97" i="11"/>
  <c r="G124" i="11"/>
  <c r="D124" i="11"/>
  <c r="Y97" i="11"/>
  <c r="AC124" i="11"/>
  <c r="O124" i="11"/>
  <c r="H124" i="11"/>
  <c r="AA97" i="11"/>
  <c r="F124" i="11"/>
  <c r="E124" i="11"/>
  <c r="U124" i="11"/>
  <c r="U97" i="11"/>
  <c r="K97" i="11"/>
  <c r="AC97" i="11"/>
  <c r="T97" i="11"/>
  <c r="L97" i="11"/>
  <c r="Z124" i="11"/>
  <c r="N97" i="11"/>
  <c r="N124" i="11"/>
  <c r="R97" i="11"/>
  <c r="K124" i="11"/>
  <c r="AJ97" i="11"/>
  <c r="O97" i="11"/>
  <c r="AA124" i="11"/>
  <c r="M97" i="11"/>
  <c r="T124" i="11"/>
  <c r="Z97" i="11"/>
  <c r="R124" i="11"/>
  <c r="S124" i="11"/>
  <c r="AG97" i="11"/>
  <c r="S97" i="11"/>
  <c r="AB124" i="11"/>
  <c r="AB97" i="11"/>
  <c r="Y124" i="11"/>
  <c r="AF97" i="11"/>
  <c r="V97" i="11"/>
  <c r="V124" i="11"/>
  <c r="M124" i="11"/>
  <c r="AH97" i="11"/>
  <c r="BZ43" i="4"/>
  <c r="BZ94" i="4"/>
  <c r="BC70" i="4"/>
  <c r="BC121" i="4"/>
  <c r="BX43" i="4"/>
  <c r="BX94" i="4"/>
  <c r="BJ120" i="4"/>
  <c r="BJ125" i="4" s="1"/>
  <c r="BO93" i="4"/>
  <c r="BL43" i="4"/>
  <c r="BL94" i="4"/>
  <c r="BR43" i="4"/>
  <c r="BR94" i="4"/>
  <c r="BJ93" i="4"/>
  <c r="BJ98" i="4" s="1"/>
  <c r="BO120" i="4"/>
  <c r="BK70" i="4"/>
  <c r="BK121" i="4"/>
  <c r="BK43" i="4"/>
  <c r="BK94" i="4"/>
  <c r="CF43" i="4"/>
  <c r="CF94" i="4"/>
  <c r="BQ120" i="4"/>
  <c r="BQ125" i="4" s="1"/>
  <c r="BY120" i="4"/>
  <c r="BY93" i="4"/>
  <c r="BY98" i="4" s="1"/>
  <c r="BW43" i="4"/>
  <c r="BW94" i="4"/>
  <c r="BY70" i="4"/>
  <c r="BY121" i="4"/>
  <c r="CE43" i="4"/>
  <c r="CE94" i="4"/>
  <c r="BW93" i="4"/>
  <c r="BW98" i="4" s="1"/>
  <c r="BJ70" i="4"/>
  <c r="BJ121" i="4"/>
  <c r="BJ43" i="4"/>
  <c r="BJ94" i="4"/>
  <c r="BK93" i="4"/>
  <c r="BK98" i="4" s="1"/>
  <c r="CF93" i="4"/>
  <c r="CF98" i="4" s="1"/>
  <c r="BQ70" i="4"/>
  <c r="BQ121" i="4"/>
  <c r="CE93" i="4"/>
  <c r="BV93" i="4"/>
  <c r="CC43" i="4"/>
  <c r="CC94" i="4"/>
  <c r="BY43" i="4"/>
  <c r="BY94" i="4"/>
  <c r="BW70" i="4"/>
  <c r="BW121" i="4"/>
  <c r="BL93" i="4"/>
  <c r="BL98" i="4" s="1"/>
  <c r="BK120" i="4"/>
  <c r="BK125" i="4" s="1"/>
  <c r="BP120" i="4"/>
  <c r="BH70" i="4"/>
  <c r="BH121" i="4"/>
  <c r="BD120" i="4"/>
  <c r="BD125" i="4" s="1"/>
  <c r="BR120" i="4"/>
  <c r="BV120" i="4"/>
  <c r="BE120" i="4"/>
  <c r="BE125" i="4" s="1"/>
  <c r="BL70" i="4"/>
  <c r="BL121" i="4"/>
  <c r="BA120" i="4"/>
  <c r="CC93" i="4"/>
  <c r="CC98" i="4" s="1"/>
  <c r="CD43" i="4"/>
  <c r="CD94" i="4"/>
  <c r="BW120" i="4"/>
  <c r="BW125" i="4" s="1"/>
  <c r="BZ93" i="4"/>
  <c r="BZ98" i="4" s="1"/>
  <c r="BC120" i="4"/>
  <c r="BC125" i="4" s="1"/>
  <c r="CD93" i="4"/>
  <c r="CD98" i="4" s="1"/>
  <c r="BX93" i="4"/>
  <c r="BX98" i="4" s="1"/>
  <c r="BV43" i="4"/>
  <c r="BV94" i="4"/>
  <c r="BO43" i="4"/>
  <c r="BO94" i="4"/>
  <c r="BR93" i="4"/>
  <c r="BR98" i="4" s="1"/>
  <c r="BO70" i="4"/>
  <c r="BO121" i="4"/>
  <c r="BH93" i="4"/>
  <c r="BH98" i="4" s="1"/>
  <c r="BX120" i="4"/>
  <c r="BX125" i="4" s="1"/>
  <c r="CG93" i="4"/>
  <c r="BQ43" i="4"/>
  <c r="BQ94" i="4"/>
  <c r="BS70" i="4"/>
  <c r="BS121" i="4"/>
  <c r="BI43" i="4"/>
  <c r="BI94" i="4"/>
  <c r="BP43" i="4"/>
  <c r="BP94" i="4"/>
  <c r="BI70" i="4"/>
  <c r="BI121" i="4"/>
  <c r="BZ120" i="4"/>
  <c r="BZ125" i="4" s="1"/>
  <c r="BB70" i="4"/>
  <c r="BB121" i="4"/>
  <c r="BS93" i="4"/>
  <c r="BH43" i="4"/>
  <c r="BH94" i="4"/>
  <c r="BP70" i="4"/>
  <c r="BP121" i="4"/>
  <c r="BX70" i="4"/>
  <c r="BX121" i="4"/>
  <c r="BH120" i="4"/>
  <c r="BH125" i="4" s="1"/>
  <c r="CG43" i="4"/>
  <c r="CG94" i="4"/>
  <c r="BD70" i="4"/>
  <c r="BD121" i="4"/>
  <c r="BR70" i="4"/>
  <c r="BR121" i="4"/>
  <c r="BA43" i="4"/>
  <c r="L193" i="4" s="1"/>
  <c r="BA94" i="4"/>
  <c r="BQ93" i="4"/>
  <c r="BQ98" i="4" s="1"/>
  <c r="BV70" i="4"/>
  <c r="BV121" i="4"/>
  <c r="BS120" i="4"/>
  <c r="BS125" i="4" s="1"/>
  <c r="BI93" i="4"/>
  <c r="BI98" i="4" s="1"/>
  <c r="BE70" i="4"/>
  <c r="BE121" i="4"/>
  <c r="BP93" i="4"/>
  <c r="BP98" i="4" s="1"/>
  <c r="BI120" i="4"/>
  <c r="BI125" i="4" s="1"/>
  <c r="BL120" i="4"/>
  <c r="BL125" i="4" s="1"/>
  <c r="BZ70" i="4"/>
  <c r="BZ121" i="4"/>
  <c r="BB120" i="4"/>
  <c r="BB125" i="4" s="1"/>
  <c r="BA70" i="4"/>
  <c r="BA121" i="4"/>
  <c r="BS43" i="4"/>
  <c r="BS94" i="4"/>
  <c r="BW70" i="11"/>
  <c r="BI43" i="11"/>
  <c r="BI70" i="11"/>
  <c r="BB70" i="11"/>
  <c r="BP70" i="11"/>
  <c r="BW43" i="11"/>
  <c r="CD43" i="11"/>
  <c r="BP43" i="11"/>
  <c r="BR70" i="11"/>
  <c r="BK70" i="11"/>
  <c r="CF43" i="11"/>
  <c r="BR43" i="11"/>
  <c r="BY70" i="11"/>
  <c r="BK43" i="11"/>
  <c r="BY43" i="11"/>
  <c r="BD70" i="11"/>
  <c r="BL70" i="11"/>
  <c r="BZ70" i="11"/>
  <c r="BL43" i="11"/>
  <c r="BZ43" i="11"/>
  <c r="BE70" i="11"/>
  <c r="BS43" i="11"/>
  <c r="BS70" i="11"/>
  <c r="CG43" i="11"/>
  <c r="BJ70" i="11"/>
  <c r="BJ43" i="11"/>
  <c r="BX43" i="11"/>
  <c r="CE43" i="11"/>
  <c r="BX70" i="11"/>
  <c r="BC70" i="11"/>
  <c r="BQ70" i="11"/>
  <c r="BQ43" i="11"/>
  <c r="BO70" i="11"/>
  <c r="BA70" i="11"/>
  <c r="BV43" i="11"/>
  <c r="BO43" i="11"/>
  <c r="CC43" i="11"/>
  <c r="BH70" i="11"/>
  <c r="BH43" i="11"/>
  <c r="BV70" i="11"/>
  <c r="BO43" i="12"/>
  <c r="BV43" i="12"/>
  <c r="BV70" i="12"/>
  <c r="BO70" i="12"/>
  <c r="BH70" i="12"/>
  <c r="BA70" i="12"/>
  <c r="CC43" i="12"/>
  <c r="BH43" i="12"/>
  <c r="BZ43" i="12"/>
  <c r="BZ70" i="12"/>
  <c r="BL43" i="12"/>
  <c r="CG43" i="12"/>
  <c r="BS43" i="12"/>
  <c r="BS70" i="12"/>
  <c r="BL70" i="12"/>
  <c r="BE70" i="12"/>
  <c r="BD70" i="12"/>
  <c r="BK70" i="12"/>
  <c r="BY43" i="12"/>
  <c r="CF43" i="12"/>
  <c r="BK43" i="12"/>
  <c r="BR43" i="12"/>
  <c r="BR70" i="12"/>
  <c r="BY70" i="12"/>
  <c r="BJ70" i="12"/>
  <c r="BJ43" i="12"/>
  <c r="BQ70" i="12"/>
  <c r="CE43" i="12"/>
  <c r="BX43" i="12"/>
  <c r="BQ43" i="12"/>
  <c r="BX70" i="12"/>
  <c r="BC70" i="12"/>
  <c r="BP43" i="12"/>
  <c r="BI43" i="12"/>
  <c r="BW70" i="12"/>
  <c r="BP70" i="12"/>
  <c r="BI70" i="12"/>
  <c r="BB70" i="12"/>
  <c r="CD43" i="12"/>
  <c r="BW43" i="12"/>
  <c r="CG98" i="4" l="1"/>
  <c r="BS98" i="4"/>
  <c r="BR125" i="4"/>
  <c r="BY125" i="4"/>
  <c r="CE98" i="4"/>
  <c r="BP125" i="4"/>
  <c r="BA125" i="4"/>
  <c r="BV125" i="4"/>
  <c r="BO125" i="4"/>
  <c r="BA98" i="4"/>
  <c r="BV98" i="4"/>
  <c r="BO98" i="4"/>
  <c r="BA147" i="4"/>
  <c r="BA152" i="4" s="1"/>
  <c r="BW97" i="12"/>
  <c r="CF97" i="12"/>
  <c r="BO124" i="12"/>
  <c r="BQ97" i="11"/>
  <c r="BZ97" i="11"/>
  <c r="BB124" i="11"/>
  <c r="CD97" i="12"/>
  <c r="BW124" i="12"/>
  <c r="BX124" i="12"/>
  <c r="BQ124" i="12"/>
  <c r="BR124" i="12"/>
  <c r="BY97" i="12"/>
  <c r="BL124" i="12"/>
  <c r="BL97" i="12"/>
  <c r="CC97" i="12"/>
  <c r="BV124" i="12"/>
  <c r="BH97" i="11"/>
  <c r="BV97" i="11"/>
  <c r="BQ124" i="11"/>
  <c r="BX97" i="11"/>
  <c r="BS124" i="11"/>
  <c r="BL97" i="11"/>
  <c r="BY97" i="11"/>
  <c r="CF97" i="11"/>
  <c r="CD97" i="11"/>
  <c r="BI124" i="11"/>
  <c r="BA151" i="11"/>
  <c r="BD151" i="12"/>
  <c r="BA151" i="12"/>
  <c r="BE151" i="11"/>
  <c r="BB151" i="11"/>
  <c r="BC124" i="12"/>
  <c r="CG97" i="12"/>
  <c r="CE97" i="11"/>
  <c r="BI97" i="12"/>
  <c r="BJ97" i="12"/>
  <c r="BK124" i="12"/>
  <c r="BZ124" i="12"/>
  <c r="BV97" i="12"/>
  <c r="BA124" i="11"/>
  <c r="BJ97" i="11"/>
  <c r="BZ124" i="11"/>
  <c r="BK124" i="11"/>
  <c r="BI97" i="11"/>
  <c r="BP124" i="12"/>
  <c r="CE97" i="12"/>
  <c r="BE124" i="12"/>
  <c r="BH97" i="12"/>
  <c r="BO97" i="11"/>
  <c r="CG97" i="11"/>
  <c r="BD124" i="11"/>
  <c r="BP97" i="11"/>
  <c r="BB124" i="12"/>
  <c r="BQ97" i="12"/>
  <c r="BR97" i="12"/>
  <c r="BS124" i="12"/>
  <c r="BA124" i="12"/>
  <c r="BH124" i="11"/>
  <c r="BC124" i="11"/>
  <c r="BS97" i="11"/>
  <c r="BK97" i="11"/>
  <c r="BW97" i="11"/>
  <c r="BI124" i="12"/>
  <c r="BP97" i="12"/>
  <c r="BX97" i="12"/>
  <c r="BJ124" i="12"/>
  <c r="BK97" i="12"/>
  <c r="BD124" i="12"/>
  <c r="BS97" i="12"/>
  <c r="BZ97" i="12"/>
  <c r="BH124" i="12"/>
  <c r="BO97" i="12"/>
  <c r="CC97" i="11"/>
  <c r="BO124" i="11"/>
  <c r="BX124" i="11"/>
  <c r="BJ124" i="11"/>
  <c r="BE124" i="11"/>
  <c r="BL124" i="11"/>
  <c r="BY124" i="11"/>
  <c r="BR124" i="11"/>
  <c r="BP124" i="11"/>
  <c r="BW124" i="11"/>
  <c r="BC151" i="12"/>
  <c r="BE151" i="12"/>
  <c r="BC151" i="11"/>
  <c r="BD151" i="11"/>
  <c r="BB151" i="12"/>
  <c r="BY124" i="12"/>
  <c r="BV124" i="11"/>
  <c r="BR97" i="11"/>
  <c r="AH151" i="12"/>
  <c r="V178" i="12"/>
  <c r="R178" i="12"/>
  <c r="AC151" i="12"/>
  <c r="S151" i="12"/>
  <c r="T178" i="12"/>
  <c r="G178" i="12"/>
  <c r="AC178" i="12"/>
  <c r="U151" i="12"/>
  <c r="Z178" i="12"/>
  <c r="AA178" i="12"/>
  <c r="L151" i="12"/>
  <c r="R151" i="12"/>
  <c r="M178" i="12"/>
  <c r="O151" i="12"/>
  <c r="T151" i="12"/>
  <c r="AI151" i="12"/>
  <c r="E178" i="12"/>
  <c r="Z151" i="12"/>
  <c r="AJ151" i="12"/>
  <c r="AF151" i="12"/>
  <c r="V151" i="12"/>
  <c r="N151" i="12"/>
  <c r="AB151" i="12"/>
  <c r="K151" i="12"/>
  <c r="F178" i="12"/>
  <c r="S178" i="12"/>
  <c r="H178" i="12"/>
  <c r="Y151" i="12"/>
  <c r="AB178" i="12"/>
  <c r="Y178" i="12"/>
  <c r="AA151" i="12"/>
  <c r="K178" i="12"/>
  <c r="N178" i="12"/>
  <c r="M151" i="12"/>
  <c r="U178" i="12"/>
  <c r="AG151" i="12"/>
  <c r="D178" i="12"/>
  <c r="L178" i="12"/>
  <c r="O178" i="12"/>
  <c r="AH151" i="11"/>
  <c r="V178" i="11"/>
  <c r="AF151" i="11"/>
  <c r="AB151" i="11"/>
  <c r="S151" i="11"/>
  <c r="S178" i="11"/>
  <c r="Z151" i="11"/>
  <c r="M151" i="11"/>
  <c r="O151" i="11"/>
  <c r="K178" i="11"/>
  <c r="N178" i="11"/>
  <c r="Z178" i="11"/>
  <c r="T151" i="11"/>
  <c r="K151" i="11"/>
  <c r="U178" i="11"/>
  <c r="F178" i="11"/>
  <c r="H178" i="11"/>
  <c r="AC178" i="11"/>
  <c r="D178" i="11"/>
  <c r="AI151" i="11"/>
  <c r="M178" i="11"/>
  <c r="V151" i="11"/>
  <c r="Y178" i="11"/>
  <c r="AB178" i="11"/>
  <c r="AG151" i="11"/>
  <c r="R178" i="11"/>
  <c r="T178" i="11"/>
  <c r="AA178" i="11"/>
  <c r="AJ151" i="11"/>
  <c r="R151" i="11"/>
  <c r="N151" i="11"/>
  <c r="L151" i="11"/>
  <c r="AC151" i="11"/>
  <c r="U151" i="11"/>
  <c r="E178" i="11"/>
  <c r="AA151" i="11"/>
  <c r="O178" i="11"/>
  <c r="Y151" i="11"/>
  <c r="G178" i="11"/>
  <c r="L178" i="11"/>
  <c r="BS148" i="4"/>
  <c r="BS151" i="4" s="1"/>
  <c r="BS97" i="4"/>
  <c r="BB174" i="4"/>
  <c r="BL174" i="4"/>
  <c r="BP147" i="4"/>
  <c r="BI147" i="4"/>
  <c r="BI152" i="4" s="1"/>
  <c r="BV175" i="4"/>
  <c r="BV178" i="4" s="1"/>
  <c r="BV124" i="4"/>
  <c r="BA148" i="4"/>
  <c r="BA151" i="4" s="1"/>
  <c r="BA97" i="4"/>
  <c r="BD175" i="4"/>
  <c r="BD178" i="4" s="1"/>
  <c r="BD124" i="4"/>
  <c r="BH174" i="4"/>
  <c r="BP175" i="4"/>
  <c r="BP178" i="4" s="1"/>
  <c r="BP124" i="4"/>
  <c r="BS147" i="4"/>
  <c r="BS152" i="4" s="1"/>
  <c r="BZ174" i="4"/>
  <c r="BP148" i="4"/>
  <c r="BP151" i="4" s="1"/>
  <c r="BP97" i="4"/>
  <c r="BS175" i="4"/>
  <c r="BS178" i="4" s="1"/>
  <c r="BS124" i="4"/>
  <c r="BX174" i="4"/>
  <c r="BO175" i="4"/>
  <c r="BO178" i="4" s="1"/>
  <c r="BO124" i="4"/>
  <c r="BO148" i="4"/>
  <c r="BO151" i="4" s="1"/>
  <c r="BO97" i="4"/>
  <c r="BX147" i="4"/>
  <c r="BC174" i="4"/>
  <c r="BW174" i="4"/>
  <c r="BW179" i="4" s="1"/>
  <c r="CC147" i="4"/>
  <c r="BL175" i="4"/>
  <c r="BL178" i="4" s="1"/>
  <c r="BL124" i="4"/>
  <c r="BV174" i="4"/>
  <c r="BV179" i="4" s="1"/>
  <c r="BD174" i="4"/>
  <c r="BD179" i="4" s="1"/>
  <c r="BP174" i="4"/>
  <c r="BL147" i="4"/>
  <c r="BL152" i="4" s="1"/>
  <c r="BY148" i="4"/>
  <c r="BY151" i="4" s="1"/>
  <c r="BY97" i="4"/>
  <c r="BV147" i="4"/>
  <c r="BQ175" i="4"/>
  <c r="BQ178" i="4" s="1"/>
  <c r="BQ124" i="4"/>
  <c r="BK147" i="4"/>
  <c r="BJ175" i="4"/>
  <c r="BJ178" i="4" s="1"/>
  <c r="BJ124" i="4"/>
  <c r="CE148" i="4"/>
  <c r="CE151" i="4" s="1"/>
  <c r="CE97" i="4"/>
  <c r="BW148" i="4"/>
  <c r="BW151" i="4" s="1"/>
  <c r="BW97" i="4"/>
  <c r="BY174" i="4"/>
  <c r="CF148" i="4"/>
  <c r="CF151" i="4" s="1"/>
  <c r="CF97" i="4"/>
  <c r="BK175" i="4"/>
  <c r="BK178" i="4" s="1"/>
  <c r="BK124" i="4"/>
  <c r="BJ147" i="4"/>
  <c r="BL148" i="4"/>
  <c r="BL151" i="4" s="1"/>
  <c r="BL97" i="4"/>
  <c r="BJ174" i="4"/>
  <c r="BC175" i="4"/>
  <c r="BC178" i="4" s="1"/>
  <c r="BC124" i="4"/>
  <c r="BA175" i="4"/>
  <c r="BA178" i="4" s="1"/>
  <c r="BA124" i="4"/>
  <c r="BZ175" i="4"/>
  <c r="BZ178" i="4" s="1"/>
  <c r="BZ124" i="4"/>
  <c r="BI174" i="4"/>
  <c r="BE175" i="4"/>
  <c r="BE178" i="4" s="1"/>
  <c r="BE124" i="4"/>
  <c r="BS174" i="4"/>
  <c r="BS179" i="4" s="1"/>
  <c r="BQ147" i="4"/>
  <c r="BR175" i="4"/>
  <c r="BR178" i="4" s="1"/>
  <c r="BR124" i="4"/>
  <c r="CG148" i="4"/>
  <c r="CG151" i="4" s="1"/>
  <c r="CG97" i="4"/>
  <c r="BX175" i="4"/>
  <c r="BX178" i="4" s="1"/>
  <c r="BX124" i="4"/>
  <c r="BH148" i="4"/>
  <c r="BH151" i="4" s="1"/>
  <c r="BH97" i="4"/>
  <c r="BB175" i="4"/>
  <c r="BB178" i="4" s="1"/>
  <c r="BB124" i="4"/>
  <c r="BI175" i="4"/>
  <c r="BI178" i="4" s="1"/>
  <c r="BI124" i="4"/>
  <c r="BI148" i="4"/>
  <c r="BI151" i="4" s="1"/>
  <c r="BI97" i="4"/>
  <c r="BQ148" i="4"/>
  <c r="BQ151" i="4" s="1"/>
  <c r="BQ97" i="4"/>
  <c r="CG147" i="4"/>
  <c r="BH147" i="4"/>
  <c r="BH152" i="4" s="1"/>
  <c r="BR147" i="4"/>
  <c r="BR152" i="4" s="1"/>
  <c r="BV148" i="4"/>
  <c r="BV151" i="4" s="1"/>
  <c r="BV97" i="4"/>
  <c r="CD147" i="4"/>
  <c r="CD152" i="4" s="1"/>
  <c r="BZ147" i="4"/>
  <c r="BZ152" i="4" s="1"/>
  <c r="CD148" i="4"/>
  <c r="CD151" i="4" s="1"/>
  <c r="CD97" i="4"/>
  <c r="BA174" i="4"/>
  <c r="BA179" i="4" s="1"/>
  <c r="BE174" i="4"/>
  <c r="BE179" i="4" s="1"/>
  <c r="BR174" i="4"/>
  <c r="BH175" i="4"/>
  <c r="BH178" i="4" s="1"/>
  <c r="BH124" i="4"/>
  <c r="BK174" i="4"/>
  <c r="BK179" i="4" s="1"/>
  <c r="BW175" i="4"/>
  <c r="BW178" i="4" s="1"/>
  <c r="BW124" i="4"/>
  <c r="CC148" i="4"/>
  <c r="CC151" i="4" s="1"/>
  <c r="CC97" i="4"/>
  <c r="CE147" i="4"/>
  <c r="CE152" i="4" s="1"/>
  <c r="CF147" i="4"/>
  <c r="CF152" i="4" s="1"/>
  <c r="BJ148" i="4"/>
  <c r="BJ151" i="4" s="1"/>
  <c r="BJ97" i="4"/>
  <c r="BW147" i="4"/>
  <c r="BW152" i="4" s="1"/>
  <c r="BY175" i="4"/>
  <c r="BY178" i="4" s="1"/>
  <c r="BY124" i="4"/>
  <c r="BY147" i="4"/>
  <c r="BY152" i="4" s="1"/>
  <c r="BQ174" i="4"/>
  <c r="BQ179" i="4" s="1"/>
  <c r="BK148" i="4"/>
  <c r="BK151" i="4" s="1"/>
  <c r="BK97" i="4"/>
  <c r="BO174" i="4"/>
  <c r="BO179" i="4" s="1"/>
  <c r="BR148" i="4"/>
  <c r="BR151" i="4" s="1"/>
  <c r="BR97" i="4"/>
  <c r="BO147" i="4"/>
  <c r="BO152" i="4" s="1"/>
  <c r="BX148" i="4"/>
  <c r="BX151" i="4" s="1"/>
  <c r="BX97" i="4"/>
  <c r="BZ148" i="4"/>
  <c r="BZ151" i="4" s="1"/>
  <c r="BZ97" i="4"/>
  <c r="CG152" i="4" l="1"/>
  <c r="BZ179" i="4"/>
  <c r="BL179" i="4"/>
  <c r="BK152" i="4"/>
  <c r="BY179" i="4"/>
  <c r="BR179" i="4"/>
  <c r="BJ179" i="4"/>
  <c r="BQ152" i="4"/>
  <c r="BC179" i="4"/>
  <c r="BX152" i="4"/>
  <c r="BJ152" i="4"/>
  <c r="BX179" i="4"/>
  <c r="BP152" i="4"/>
  <c r="BI179" i="4"/>
  <c r="BP179" i="4"/>
  <c r="BB179" i="4"/>
  <c r="BV152" i="4"/>
  <c r="CC152" i="4"/>
  <c r="BH179" i="4"/>
  <c r="BR151" i="11"/>
  <c r="BY178" i="12"/>
  <c r="BW178" i="11"/>
  <c r="BR178" i="11"/>
  <c r="BL178" i="11"/>
  <c r="BJ178" i="11"/>
  <c r="BO178" i="11"/>
  <c r="BO151" i="12"/>
  <c r="BZ151" i="12"/>
  <c r="BD178" i="12"/>
  <c r="BJ178" i="12"/>
  <c r="BP151" i="12"/>
  <c r="BW151" i="11"/>
  <c r="BS151" i="11"/>
  <c r="BH178" i="11"/>
  <c r="BS178" i="12"/>
  <c r="BQ151" i="12"/>
  <c r="BP151" i="11"/>
  <c r="CG151" i="11"/>
  <c r="BH151" i="12"/>
  <c r="CE151" i="12"/>
  <c r="BI151" i="11"/>
  <c r="BZ178" i="11"/>
  <c r="BA178" i="11"/>
  <c r="BZ178" i="12"/>
  <c r="BJ151" i="12"/>
  <c r="CE151" i="11"/>
  <c r="BC178" i="12"/>
  <c r="BI178" i="11"/>
  <c r="CF151" i="11"/>
  <c r="BL151" i="11"/>
  <c r="BX151" i="11"/>
  <c r="BV151" i="11"/>
  <c r="BV178" i="12"/>
  <c r="BL151" i="12"/>
  <c r="BY151" i="12"/>
  <c r="BQ178" i="12"/>
  <c r="BW178" i="12"/>
  <c r="BB178" i="11"/>
  <c r="BQ151" i="11"/>
  <c r="CF151" i="12"/>
  <c r="BV178" i="11"/>
  <c r="BP178" i="11"/>
  <c r="BY178" i="11"/>
  <c r="BE178" i="11"/>
  <c r="BX178" i="11"/>
  <c r="CC151" i="11"/>
  <c r="BH178" i="12"/>
  <c r="BS151" i="12"/>
  <c r="BK151" i="12"/>
  <c r="BX151" i="12"/>
  <c r="BI178" i="12"/>
  <c r="BK151" i="11"/>
  <c r="BC178" i="11"/>
  <c r="BA178" i="12"/>
  <c r="BR151" i="12"/>
  <c r="BB178" i="12"/>
  <c r="BD178" i="11"/>
  <c r="BO151" i="11"/>
  <c r="BE178" i="12"/>
  <c r="BP178" i="12"/>
  <c r="BK178" i="11"/>
  <c r="BJ151" i="11"/>
  <c r="BV151" i="12"/>
  <c r="BK178" i="12"/>
  <c r="BI151" i="12"/>
  <c r="CG151" i="12"/>
  <c r="CD151" i="11"/>
  <c r="BY151" i="11"/>
  <c r="BS178" i="11"/>
  <c r="BQ178" i="11"/>
  <c r="BH151" i="11"/>
  <c r="CC151" i="12"/>
  <c r="BL178" i="12"/>
  <c r="BR178" i="12"/>
  <c r="BX178" i="12"/>
  <c r="CD151" i="12"/>
  <c r="BZ151" i="11"/>
  <c r="BO178" i="12"/>
  <c r="BW151" i="12"/>
  <c r="AZ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2" authorId="0" shapeId="0" xr:uid="{00000000-0006-0000-0800-000001000000}">
      <text>
        <r>
          <rPr>
            <b/>
            <sz val="9"/>
            <color indexed="81"/>
            <rFont val="Tahoma"/>
            <charset val="1"/>
          </rPr>
          <t>Daniel:
Data of IVECO Bus e-way</t>
        </r>
      </text>
    </comment>
    <comment ref="AY2" authorId="0" shapeId="0" xr:uid="{00000000-0006-0000-0800-000002000000}">
      <text>
        <r>
          <rPr>
            <b/>
            <sz val="9"/>
            <color indexed="81"/>
            <rFont val="Tahoma"/>
            <charset val="1"/>
          </rPr>
          <t>Daniel:
Data of IVECO Bus e-way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Iñigo</author>
  </authors>
  <commentList>
    <comment ref="C3" authorId="0" shapeId="0" xr:uid="{00000000-0006-0000-0900-000001000000}">
      <text>
        <r>
          <rPr>
            <b/>
            <sz val="9"/>
            <color indexed="81"/>
            <rFont val="Tahoma"/>
            <family val="2"/>
          </rPr>
          <t>Iñigo:</t>
        </r>
        <r>
          <rPr>
            <sz val="9"/>
            <color indexed="81"/>
            <rFont val="Tahoma"/>
            <family val="2"/>
          </rPr>
          <t xml:space="preserve">
only change with relation to 4w car</t>
        </r>
      </text>
    </comment>
    <comment ref="AZ3" authorId="0" shapeId="0" xr:uid="{00000000-0006-0000-0900-000002000000}">
      <text>
        <r>
          <rPr>
            <b/>
            <sz val="9"/>
            <color indexed="81"/>
            <rFont val="Tahoma"/>
            <family val="2"/>
          </rPr>
          <t>Iñigo:</t>
        </r>
        <r>
          <rPr>
            <sz val="9"/>
            <color indexed="81"/>
            <rFont val="Tahoma"/>
            <family val="2"/>
          </rPr>
          <t xml:space="preserve">
only change with relation to 4w car</t>
        </r>
      </text>
    </comment>
  </commentList>
</comments>
</file>

<file path=xl/sharedStrings.xml><?xml version="1.0" encoding="utf-8"?>
<sst xmlns="http://schemas.openxmlformats.org/spreadsheetml/2006/main" count="2005" uniqueCount="484">
  <si>
    <t>References</t>
  </si>
  <si>
    <t>O&amp;M (total in lifetime)</t>
  </si>
  <si>
    <t>EnU from materials</t>
  </si>
  <si>
    <t>MJ/MW</t>
  </si>
  <si>
    <t>EnUs</t>
  </si>
  <si>
    <t>LFP</t>
  </si>
  <si>
    <t>NCA</t>
  </si>
  <si>
    <t>NMC-811</t>
  </si>
  <si>
    <t>NMC-622</t>
  </si>
  <si>
    <t>Power motor (W)</t>
  </si>
  <si>
    <t>Capacity battery (kWh)</t>
  </si>
  <si>
    <t>Lifetime battery (years)</t>
  </si>
  <si>
    <t>Autonomy (km)</t>
  </si>
  <si>
    <t>Typical value for ICE</t>
  </si>
  <si>
    <t>Vehicle use in lifetime (km)</t>
  </si>
  <si>
    <t>Reference model vehicle: BYD e6</t>
  </si>
  <si>
    <t>Reference model vehicle: Tesla model 3</t>
  </si>
  <si>
    <t>Reference model vehicle: Renault ZOE</t>
  </si>
  <si>
    <t>Reference model vehicle: Hyundai Kona EV, Hyunda ioniQ, opel Ampera-e…</t>
  </si>
  <si>
    <t>Reference model vehicle: Nissan leaf 1Gen</t>
  </si>
  <si>
    <t>Performance factors</t>
  </si>
  <si>
    <t>Phosphorus (P)</t>
  </si>
  <si>
    <t>Cobalt (Co)</t>
  </si>
  <si>
    <t>Nickel (Ni)</t>
  </si>
  <si>
    <t>Manganese (Mn)</t>
  </si>
  <si>
    <t>Lithium (Li)</t>
  </si>
  <si>
    <t>Iron (Fe) (iron cast and low-carbon steel)</t>
  </si>
  <si>
    <t>Copper (Cu)</t>
  </si>
  <si>
    <t>Aluminium (Al)</t>
  </si>
  <si>
    <t>Construction phase</t>
  </si>
  <si>
    <t>References and Comments</t>
  </si>
  <si>
    <t>kg/new MW</t>
  </si>
  <si>
    <t>Embodied energy materials &amp; phases LFP</t>
  </si>
  <si>
    <t>Embodied energy materials &amp; phases NCA</t>
  </si>
  <si>
    <t>Embodied energy materials &amp; phases NMC811</t>
  </si>
  <si>
    <t>Embodied energy materials &amp; phases NMC622</t>
  </si>
  <si>
    <t>Reference</t>
  </si>
  <si>
    <t>Material requirements</t>
  </si>
  <si>
    <t>PVC</t>
  </si>
  <si>
    <t>Al</t>
  </si>
  <si>
    <t>Standarized batteries</t>
  </si>
  <si>
    <t>it has been established that each battery has a capacity of 60 kWh and 100 kW of power, since a vehicle with these characteristics has a range and power that allows practically a "traditional" use of the vehicle</t>
  </si>
  <si>
    <t>General comment: The data obtained from the literature and those established by hypothesis were used to obtain the battery weight per kWh. Then it has been particularized for the normalized battery of 60 kWh/100kW to obtain the result in MJ/MW.</t>
  </si>
  <si>
    <t>Vehicle parts (excluding battery)</t>
  </si>
  <si>
    <t>HEV</t>
  </si>
  <si>
    <t>PHEV</t>
  </si>
  <si>
    <t>BEV</t>
  </si>
  <si>
    <t>Inverter</t>
  </si>
  <si>
    <t>Electric motor</t>
  </si>
  <si>
    <t>High voltage connection</t>
  </si>
  <si>
    <t>Low voltage connection</t>
  </si>
  <si>
    <t>Others</t>
  </si>
  <si>
    <t>TOTAL</t>
  </si>
  <si>
    <t>Hypotheses presented</t>
  </si>
  <si>
    <t>Private vehicles</t>
  </si>
  <si>
    <r>
      <t>-2-wheeled electric vehicles (</t>
    </r>
    <r>
      <rPr>
        <sz val="11"/>
        <color rgb="FF000000"/>
        <rFont val="Calibri"/>
        <family val="2"/>
        <scheme val="minor"/>
      </rPr>
      <t>H2w BEV</t>
    </r>
    <r>
      <rPr>
        <sz val="12"/>
        <color theme="1"/>
        <rFont val="Calibri"/>
        <family val="2"/>
        <scheme val="minor"/>
      </rPr>
      <t>) (Motorcycle): The amount of copper is established by making it proportional to the weight of the 4-wheeled electric vehicle.</t>
    </r>
  </si>
  <si>
    <t>-Single person electric vehicles (SEV): The amount of copper is established by making it proportional to the weight of the 4-wheeled hybrid vehicle.</t>
  </si>
  <si>
    <t>Commercial vehicles</t>
  </si>
  <si>
    <t>-Heavy hybrid vehicles (HV HEV) (Lorry): Due to its similarities with the hybrid bus, the same amount of copper is established.</t>
  </si>
  <si>
    <r>
      <t>-Lightweight electric vehicles (</t>
    </r>
    <r>
      <rPr>
        <sz val="11"/>
        <color rgb="FF000000"/>
        <rFont val="Calibri"/>
        <family val="2"/>
        <scheme val="minor"/>
      </rPr>
      <t>LV BEV</t>
    </r>
    <r>
      <rPr>
        <sz val="12"/>
        <color theme="1"/>
        <rFont val="Calibri"/>
        <family val="2"/>
        <scheme val="minor"/>
      </rPr>
      <t>) (small truck/van): Due to its similarities with the 4-wheel electric vehicle, the same amount of copper is established.</t>
    </r>
  </si>
  <si>
    <r>
      <t>-Lightweight hybrid vehicles (</t>
    </r>
    <r>
      <rPr>
        <sz val="11"/>
        <color rgb="FF000000"/>
        <rFont val="Calibri"/>
        <family val="2"/>
        <scheme val="minor"/>
      </rPr>
      <t>LV HEV</t>
    </r>
    <r>
      <rPr>
        <sz val="12"/>
        <color theme="1"/>
        <rFont val="Calibri"/>
        <family val="2"/>
        <scheme val="minor"/>
      </rPr>
      <t>) (small truck/van): Due to its similarities with the hybrid 4-wheeled private vehicle the same amount of copper is established.</t>
    </r>
  </si>
  <si>
    <t>-Electric bus (bus BEV): The same ratio in the amount of copper is used between this bus and the hybrid bus as between the 4-wheel electric and the 4-wheel hybrid private vehicle.</t>
  </si>
  <si>
    <t>LMO</t>
  </si>
  <si>
    <t>NMC 622</t>
  </si>
  <si>
    <t>NMC 811</t>
  </si>
  <si>
    <t xml:space="preserve">Power (W) </t>
  </si>
  <si>
    <t>- Nominal power capacity considered: 1 MW.</t>
  </si>
  <si>
    <t>- CF: Capacity factor, the ratio between the amount of energy a battery releases with a real use and the maximum energy it can release in the same period.</t>
  </si>
  <si>
    <r>
      <t>- EaB&amp;E: The energy losses from the energy stored in the batteries to the energy that actually drives and operates the electric vehicle. Also included are other losses such as the energy used to drive and acclimatize the system (battery and electronics).</t>
    </r>
    <r>
      <rPr>
        <sz val="11"/>
        <color theme="1"/>
        <rFont val="Calibri"/>
        <family val="2"/>
        <scheme val="minor"/>
      </rPr>
      <t xml:space="preserve"> D</t>
    </r>
    <r>
      <rPr>
        <sz val="12"/>
        <color theme="1"/>
        <rFont val="Calibri"/>
        <family val="2"/>
        <scheme val="minor"/>
      </rPr>
      <t>ue to the high variability of this coefficient, an uncertainty analysis will be implemented.</t>
    </r>
  </si>
  <si>
    <t>- g: Coefficient to convert the primary energy used in the denominator into equivalent final energy</t>
  </si>
  <si>
    <t>Average power used (W)</t>
  </si>
  <si>
    <t>Performance factors, Method</t>
  </si>
  <si>
    <t>Performance factors, Results</t>
  </si>
  <si>
    <t xml:space="preserve">-EnUNew cap: Data obtained through the embedded energy of the different minerals and the composition of the batteries (Electric batteries sheet). </t>
  </si>
  <si>
    <t>Concrete/cement + gravel (for roads, etc.)</t>
  </si>
  <si>
    <t xml:space="preserve"> components by road (Km)</t>
  </si>
  <si>
    <t>road concrete, gravel by road (Km)</t>
  </si>
  <si>
    <t>components by ship (Km)</t>
  </si>
  <si>
    <t>EnU for transport at GtoE phase MJ/MW (Primary terms)</t>
  </si>
  <si>
    <t>NMC622</t>
  </si>
  <si>
    <t>NMC811</t>
  </si>
  <si>
    <t>Diesel (WTW), ratio WtoW to TtoW</t>
  </si>
  <si>
    <t>Heavy fuel oil, ratio WtoW to TtoW</t>
  </si>
  <si>
    <t>Total mass of components at construction phase (excluded gravel, rocks, sand, concrete and site preparation) (Kg/MW)</t>
  </si>
  <si>
    <t>Average global freight (diesel) (MJ/t·km)</t>
  </si>
  <si>
    <t>Used here (MJ/t·km)</t>
  </si>
  <si>
    <t>World average container ship in 2015 (MJ/t·km)</t>
  </si>
  <si>
    <t>m/MW</t>
  </si>
  <si>
    <t>Material</t>
  </si>
  <si>
    <t>Conventional charger (kg/unit) ( 45 kW)</t>
  </si>
  <si>
    <t xml:space="preserve">Copper </t>
  </si>
  <si>
    <t>Iron</t>
  </si>
  <si>
    <t>Cement</t>
  </si>
  <si>
    <t>Stainless steel</t>
  </si>
  <si>
    <t>ABS, Fiberglass…</t>
  </si>
  <si>
    <t>Lifetime (years)</t>
  </si>
  <si>
    <t>Total (Kg/MW) (weighted)</t>
  </si>
  <si>
    <t>Energy intensity (MJ/Kg)</t>
  </si>
  <si>
    <t>Embodied Energy (MJ/MW)</t>
  </si>
  <si>
    <t>Total embodied for chargers (MJ/MW)</t>
  </si>
  <si>
    <t>Total embodied for grids to chargers (MJ/MW)</t>
  </si>
  <si>
    <t>Chargers per battery/EV vehicle</t>
  </si>
  <si>
    <t>TOTAL embodied energy (MJ/MW)</t>
  </si>
  <si>
    <t>Fast charger (kg/unit) (200 kW)</t>
  </si>
  <si>
    <t>Materials</t>
  </si>
  <si>
    <t>Low voltage grids (kg/m)</t>
  </si>
  <si>
    <t>Medium-low voltage grids (kg/m)</t>
  </si>
  <si>
    <t>Medium voltage grids (kg/m)</t>
  </si>
  <si>
    <t>High voltage grids (kg/m)</t>
  </si>
  <si>
    <t>Copper</t>
  </si>
  <si>
    <t>Aluminium</t>
  </si>
  <si>
    <t>Galvanized steel</t>
  </si>
  <si>
    <t>Steel bar</t>
  </si>
  <si>
    <t>Comments</t>
  </si>
  <si>
    <t xml:space="preserve">Assuming 40 m per charger, and given that: 1 charger/battery x 10 batteries/MW=10 home chargers/MW </t>
  </si>
  <si>
    <t>Assuming 50 m per charger, and given that: 0.25 chargers/battery x 10 batteries/MW=2.5 fast chargers/MW</t>
  </si>
  <si>
    <t>Assuming 5 m per charger (5 chargers are usually found together so the actual distance from the chargers to the TC would be 25 m), and given that: 0.15 chargers/battery x 10 batteries/MW=1.5 fast chargers/MW</t>
  </si>
  <si>
    <t>Assuming 40 m per charger (5 chargers are usually found together so the actual distance from the chargers to the distribution center would be 200 meters), and given that: 0.15 chargers/battery x 10 batteries/MW=1.5 fast chargers/MW</t>
  </si>
  <si>
    <t>Low-voltage lines for the home charger</t>
  </si>
  <si>
    <t xml:space="preserve">Medium-low voltage lines for a conventional charger
</t>
  </si>
  <si>
    <t>Medium-high voltage lines for a fast charger (linking the TC to the charger)</t>
  </si>
  <si>
    <t>High-voltage lines for a fast charger (linking the distribution center to the TC)</t>
  </si>
  <si>
    <r>
      <rPr>
        <b/>
        <sz val="11"/>
        <color theme="1"/>
        <rFont val="Calibri"/>
        <family val="2"/>
        <scheme val="minor"/>
      </rPr>
      <t>Hypotheses presented:</t>
    </r>
    <r>
      <rPr>
        <sz val="11"/>
        <color theme="1"/>
        <rFont val="Calibri"/>
        <family val="2"/>
        <scheme val="minor"/>
      </rPr>
      <t xml:space="preserve"> These distances have been established based on experience [64] and observation of existing installations, but these values are subject to much variability depending on where the installation is made.</t>
    </r>
  </si>
  <si>
    <t>Networks for electric vehicle infrastructure</t>
  </si>
  <si>
    <t>Low-voltage networks (kg/MW)</t>
  </si>
  <si>
    <t>Medium-low voltage networks (kg/MW)</t>
  </si>
  <si>
    <t>Medium-high voltage networks (kg/MW)</t>
  </si>
  <si>
    <t>High voltage networks (kg/MW)</t>
  </si>
  <si>
    <t>Total Mass (kg/MW)</t>
  </si>
  <si>
    <t>Energy (MJ/kg)</t>
  </si>
  <si>
    <t>Embodied Energy Total (MJ/MW)</t>
  </si>
  <si>
    <t>O&amp;M phase (28% Embodied enegy)</t>
  </si>
  <si>
    <t>F. Ni, «How Important are Electric Vehicles for Future Copper Demand», p. 22.</t>
  </si>
  <si>
    <r>
      <t xml:space="preserve">A. Lucas, C. Alexandra Silva, y R. Costa Neto, «Life cycle analysis of energy supply infrastructure for conventional and electric vehicles», </t>
    </r>
    <r>
      <rPr>
        <i/>
        <sz val="12"/>
        <color theme="1"/>
        <rFont val="Times New Roman"/>
        <family val="1"/>
      </rPr>
      <t>Energy Policy</t>
    </r>
    <r>
      <rPr>
        <sz val="12"/>
        <color theme="1"/>
        <rFont val="Times New Roman"/>
        <family val="1"/>
      </rPr>
      <t>, vol. 41, pp. 537-547, feb. 2012, doi: 10.1016/j.enpol.2011.11.015.</t>
    </r>
  </si>
  <si>
    <t>D. Pulido Sánchez, «Análisis de los requerimientos materiales de la transición hacia una movilidad eléctrica», info:eu-repo/semantics/bachelorThesis, 2020. [En línea]. Disponible en: http://uvadoc.uva.es/handle/10324/41646</t>
  </si>
  <si>
    <r>
      <t xml:space="preserve">S. Bumby, E. Druzhinina, R. Feraldi, D. Werthmann, R. Geyer, y J. Sahl, «Life Cycle Assessment of Overhead and Underground Primary Power Distribution», </t>
    </r>
    <r>
      <rPr>
        <i/>
        <sz val="12"/>
        <color theme="1"/>
        <rFont val="Times New Roman"/>
        <family val="1"/>
      </rPr>
      <t>Environ. Sci. Technol.</t>
    </r>
    <r>
      <rPr>
        <sz val="12"/>
        <color theme="1"/>
        <rFont val="Times New Roman"/>
        <family val="1"/>
      </rPr>
      <t>, vol. 44, n.</t>
    </r>
    <r>
      <rPr>
        <vertAlign val="superscript"/>
        <sz val="12"/>
        <color theme="1"/>
        <rFont val="Times New Roman"/>
        <family val="1"/>
      </rPr>
      <t>o</t>
    </r>
    <r>
      <rPr>
        <sz val="12"/>
        <color theme="1"/>
        <rFont val="Times New Roman"/>
        <family val="1"/>
      </rPr>
      <t xml:space="preserve"> 14, pp. 5587-5593, jul. 2010, doi: 10.1021/es9037879.</t>
    </r>
  </si>
  <si>
    <t>HidroCantábrico distribusión electrica S.A.U., «Especificacion tecnica de las canalizaciones subterraneas de baja y media tensión». [En línea]. Disponible en: https://www.hcenergia.com/recursos/doc/Colaboradores/Proveedores/Electricidad/Ingenieria/2116218461_2772011142751.pdf</t>
  </si>
  <si>
    <t>Ministerio de ciencia y tecnología, «Guia tecnica de aplicacion- Caidas de tensión». [En línea]. Disponible en: http://www.f2i2.net/documentos/lsi/rbt/guias/guia_bt_anexo_2_sep03r1.pdf</t>
  </si>
  <si>
    <t>Ev Vehicles examples</t>
  </si>
  <si>
    <t>Battery mass (kg)</t>
  </si>
  <si>
    <r>
      <t>~</t>
    </r>
    <r>
      <rPr>
        <sz val="11"/>
        <color rgb="FF000000"/>
        <rFont val="Calibri"/>
        <family val="2"/>
        <scheme val="minor"/>
      </rPr>
      <t>330</t>
    </r>
  </si>
  <si>
    <r>
      <t>~</t>
    </r>
    <r>
      <rPr>
        <sz val="11"/>
        <color rgb="FF000000"/>
        <rFont val="Calibri"/>
        <family val="2"/>
        <scheme val="minor"/>
      </rPr>
      <t>478</t>
    </r>
  </si>
  <si>
    <r>
      <t>~</t>
    </r>
    <r>
      <rPr>
        <sz val="11"/>
        <color rgb="FF000000"/>
        <rFont val="Calibri"/>
        <family val="2"/>
        <scheme val="minor"/>
      </rPr>
      <t>700</t>
    </r>
  </si>
  <si>
    <t>147000+188000</t>
  </si>
  <si>
    <t>Weight total per MW (kg/MW)</t>
  </si>
  <si>
    <t>MJ/kg</t>
  </si>
  <si>
    <t>Taking into account the 10% scrap rate</t>
  </si>
  <si>
    <t>Without taking into account the 10% scrap rate</t>
  </si>
  <si>
    <t>From the actual batteries, the total weight of the 60 kWh battery is obtained, the weight obtained from the rest of the minerals is subtracted and the weight of the other components is obtained.</t>
  </si>
  <si>
    <t>Embodied energy is zero for metal oxide oxygen.</t>
  </si>
  <si>
    <t>from the stoichiometry of the battery (LiFePO4)</t>
  </si>
  <si>
    <t>from the stoichiometry of the battery (Al0.05Co0.15LiNi0.8O2)</t>
  </si>
  <si>
    <t>from the stoichiometry of the battery (LiNi0.6Mn0.2Co0.2O2)</t>
  </si>
  <si>
    <t>from the stoichiometry of the battery (LiNi0.8Mn0.1Co0.1O2)</t>
  </si>
  <si>
    <t>from the stoichiometry of the battery (LiMn2O4)</t>
  </si>
  <si>
    <t>Oxygen (O)</t>
  </si>
  <si>
    <t>ESOIst</t>
  </si>
  <si>
    <t>ESOIfinal</t>
  </si>
  <si>
    <t>Uncertainly analysis (200000 km)</t>
  </si>
  <si>
    <t>Ea&amp;ba +10%</t>
  </si>
  <si>
    <t>Ea&amp;ba -10%</t>
  </si>
  <si>
    <t>Uncertainly analysis (100000 km)</t>
  </si>
  <si>
    <t>EV trends</t>
  </si>
  <si>
    <t>EV high</t>
  </si>
  <si>
    <t>E-bike</t>
  </si>
  <si>
    <t>Degrowth</t>
  </si>
  <si>
    <t>Aluminium for electrification</t>
  </si>
  <si>
    <t>Infrastructure and chargers</t>
  </si>
  <si>
    <t>EV batteries</t>
  </si>
  <si>
    <t>Aluminium for the rest of the economy</t>
  </si>
  <si>
    <t>Copper for electrification</t>
  </si>
  <si>
    <t>Vehicles (without battery)</t>
  </si>
  <si>
    <t>Railroad</t>
  </si>
  <si>
    <t>Copper for the rest of the economy</t>
  </si>
  <si>
    <t>Cobalt for the rest of the economy</t>
  </si>
  <si>
    <t>Lithium for electrification</t>
  </si>
  <si>
    <t>Lithium for the rest of the economy</t>
  </si>
  <si>
    <t>Manganese for electrification</t>
  </si>
  <si>
    <t>Manganese for the rest of the economy</t>
  </si>
  <si>
    <t>Nickel for electrification</t>
  </si>
  <si>
    <t>Nickel for the rest of the economy</t>
  </si>
  <si>
    <t>Graphite for electrification</t>
  </si>
  <si>
    <t>Graphite for the rest of the economy</t>
  </si>
  <si>
    <r>
      <t>Source:</t>
    </r>
    <r>
      <rPr>
        <sz val="9"/>
        <color theme="1"/>
        <rFont val="Calibri"/>
        <family val="2"/>
        <scheme val="minor"/>
      </rPr>
      <t xml:space="preserve"> </t>
    </r>
    <r>
      <rPr>
        <b/>
        <sz val="9"/>
        <color theme="1"/>
        <rFont val="Calibri"/>
        <family val="2"/>
        <scheme val="minor"/>
      </rPr>
      <t>Own.</t>
    </r>
  </si>
  <si>
    <t>Cobalt for electrification</t>
  </si>
  <si>
    <t>Material requirements in relation to resources in the 4 scenarios</t>
  </si>
  <si>
    <t>Material requirements in relation to reserves in the 4 scenarios</t>
  </si>
  <si>
    <t>ESOIfinal of EV batteries in the 4 scenarios</t>
  </si>
  <si>
    <t>ESOIst of EV batteries in the 4 scenarios</t>
  </si>
  <si>
    <t>Rest (plastics, electronics)</t>
  </si>
  <si>
    <t>Graphite flake (battery grade)</t>
  </si>
  <si>
    <t>ICE</t>
  </si>
  <si>
    <t>kg/vehicle</t>
  </si>
  <si>
    <t>Length grid infrastructure connection to EV charge system (m/charger)</t>
  </si>
  <si>
    <t>Low voltage lines for the home charger</t>
  </si>
  <si>
    <t>Medium-low voltage lines for a conventional charger</t>
  </si>
  <si>
    <t>Medium-high voltage lines for a fast charger (connecting the CT to the charger)</t>
  </si>
  <si>
    <t>High-voltage lines for a fast charger (linking the delivery centre with the TC)</t>
  </si>
  <si>
    <t>Material req. battery chargers and grids</t>
  </si>
  <si>
    <t>Material req. electric batteries</t>
  </si>
  <si>
    <t>Material req. railway catenaries</t>
  </si>
  <si>
    <t>Material req. additional Cu in EV</t>
  </si>
  <si>
    <t>EnU</t>
  </si>
  <si>
    <t>MODEL PARAMETER INPUTS</t>
  </si>
  <si>
    <t>MODEL OUTPUTS</t>
  </si>
  <si>
    <t>ESOIdynamic</t>
  </si>
  <si>
    <t>aquí cuidado porque las figuras leen los datos de un excel de tu PC!</t>
  </si>
  <si>
    <t>Description</t>
  </si>
  <si>
    <r>
      <t>Source:</t>
    </r>
    <r>
      <rPr>
        <b/>
        <sz val="6"/>
        <color theme="1"/>
        <rFont val="Calibri"/>
        <family val="2"/>
        <scheme val="minor"/>
      </rPr>
      <t xml:space="preserve"> </t>
    </r>
    <r>
      <rPr>
        <b/>
        <sz val="9"/>
        <color theme="1"/>
        <rFont val="Calibri"/>
        <family val="2"/>
        <scheme val="minor"/>
      </rPr>
      <t>Own elaboration</t>
    </r>
  </si>
  <si>
    <t>Composition and embodied energy of copper ETP</t>
  </si>
  <si>
    <t>Composition of copper-PTE (mass percent)</t>
  </si>
  <si>
    <t>Embodied energy (MJ/kg)</t>
  </si>
  <si>
    <t>Quantity of copper ETP used in the catenaries CA-220</t>
  </si>
  <si>
    <t>Double track  (m^3/km)</t>
  </si>
  <si>
    <t>Single track (m^3/km)</t>
  </si>
  <si>
    <t>Transformer 3300Kva 3Kv/25Kv</t>
  </si>
  <si>
    <t>Copper (Kg)</t>
  </si>
  <si>
    <t>Double track  (kg/Km)</t>
  </si>
  <si>
    <t>Single track (kg/Km)</t>
  </si>
  <si>
    <t xml:space="preserve"> Amount of copper used in traction substations</t>
  </si>
  <si>
    <t xml:space="preserve"> Energy and mass per km needed to electrify railroads using CA-220</t>
  </si>
  <si>
    <t>Single track</t>
  </si>
  <si>
    <t>Double track</t>
  </si>
  <si>
    <t>Lead (Pb)</t>
  </si>
  <si>
    <t>Silver (Ag)</t>
  </si>
  <si>
    <t xml:space="preserve">Copper (Cu) </t>
  </si>
  <si>
    <t>Energy(MJ/kg)</t>
  </si>
  <si>
    <t>Amount (kg/Km)</t>
  </si>
  <si>
    <t xml:space="preserve">Energy (MJ/km) </t>
  </si>
  <si>
    <t>Amount(Kg/km)</t>
  </si>
  <si>
    <t>Components</t>
  </si>
  <si>
    <t>Data regarding the electric railroad, catenary and transformers used.</t>
  </si>
  <si>
    <t>Holder</t>
  </si>
  <si>
    <t>contact wire</t>
  </si>
  <si>
    <t>Accompanying feeder</t>
  </si>
  <si>
    <t xml:space="preserve">Feeder </t>
  </si>
  <si>
    <t xml:space="preserve">Characteristics of catenary model CA-220 </t>
  </si>
  <si>
    <t>Elements</t>
  </si>
  <si>
    <t>Density (kg/m^3)</t>
  </si>
  <si>
    <t>Source: Own elaboration</t>
  </si>
  <si>
    <t>Density of railroad components</t>
  </si>
  <si>
    <t>CA-220 Copper-ETP (mm^2)</t>
  </si>
  <si>
    <t>Info Sheet</t>
  </si>
  <si>
    <t>This sheet contains the data of material requirements of EV battery chargers and grids</t>
  </si>
  <si>
    <t>This sheet contains the data of material requirements of railway catenaries</t>
  </si>
  <si>
    <t>This sheet contains the data of copper requirements of electric vehicles appart of the copper in the battery</t>
  </si>
  <si>
    <t>This sheet contains the data of energy requirements of transport the materials for build EV batteries, chargers and grids.</t>
  </si>
  <si>
    <t xml:space="preserve">This sheet contains the data of energy embodied requirements of EV batteries,  the railway catenaries and chargers and grids. </t>
  </si>
  <si>
    <t>This sheet contains the data of dynamic ESOI per type of EV battery subtechnology</t>
  </si>
  <si>
    <t>TOTAL (MJ/MW)</t>
  </si>
  <si>
    <t>Model MEDEAS-W results</t>
  </si>
  <si>
    <t>EV batteries EnU</t>
  </si>
  <si>
    <t>Electric grid and chargers EnU</t>
  </si>
  <si>
    <t>Enu of railway catenaries</t>
  </si>
  <si>
    <t>Mileage (km)</t>
  </si>
  <si>
    <t>Bus HEV &amp; BEV</t>
  </si>
  <si>
    <t>Home charger (kg/unit) (3.7 kW)</t>
  </si>
  <si>
    <t>Embodied energy materials &amp; phases LMO</t>
  </si>
  <si>
    <t>Current energy consumption per unit of material consumption</t>
  </si>
  <si>
    <t>Time</t>
  </si>
  <si>
    <t xml:space="preserve"> ESOIfinal [NMC622]</t>
  </si>
  <si>
    <t xml:space="preserve"> ESOIfinal [NMC811]</t>
  </si>
  <si>
    <t xml:space="preserve"> ESOIfinal [NCA]</t>
  </si>
  <si>
    <t xml:space="preserve"> ESOIfinal [LFP]</t>
  </si>
  <si>
    <t>EV Trends</t>
  </si>
  <si>
    <t>EV High</t>
  </si>
  <si>
    <t>E-Bike</t>
  </si>
  <si>
    <t xml:space="preserve"> ESOIst [NMC622]</t>
  </si>
  <si>
    <t xml:space="preserve"> ESOIst [NMC811]</t>
  </si>
  <si>
    <t xml:space="preserve"> ESOIst [NCA]</t>
  </si>
  <si>
    <t xml:space="preserve"> ESOIst [LFP]</t>
  </si>
  <si>
    <t xml:space="preserve"> ESOIst [LMO]</t>
  </si>
  <si>
    <t xml:space="preserve"> ESOIfinal [LMO]</t>
  </si>
  <si>
    <t>Material Requeriments</t>
  </si>
  <si>
    <t>This sheet contains the data of material requirements and intensities per type of EV battery subtechnology</t>
  </si>
  <si>
    <t>This sheet contains the material requeriments results respect the reservas and the resources</t>
  </si>
  <si>
    <t>Transport materials energy</t>
  </si>
  <si>
    <t>- L: Battery operational life time.</t>
  </si>
  <si>
    <t>Without taking account the 10% scrap rate</t>
  </si>
  <si>
    <t>Taking account the 10% scrap rate</t>
  </si>
  <si>
    <t>Total taking account the 10% rate scrap (Kg/MW) (weighted)</t>
  </si>
  <si>
    <t>Total Mass taking account the 10% rate scrap (kg/MW)</t>
  </si>
  <si>
    <t>Total Mass  (kg/MW)</t>
  </si>
  <si>
    <t>Taking account the 10% rate scrap</t>
  </si>
  <si>
    <t>Without taking account the 10% rate scrap</t>
  </si>
  <si>
    <t>Machining Energy (Rate 15%)</t>
  </si>
  <si>
    <t>(MJ/MW)</t>
  </si>
  <si>
    <t>Uncertainly analysis (300000 km)</t>
  </si>
  <si>
    <t>Uncertainly analysis (400000 km)</t>
  </si>
  <si>
    <t>TAXI</t>
  </si>
  <si>
    <t>Capacity (kWh)</t>
  </si>
  <si>
    <t>CF (/1)</t>
  </si>
  <si>
    <t>Energy spent over lifetime (MJ)</t>
  </si>
  <si>
    <t>Adaptation of materials from car to bus</t>
  </si>
  <si>
    <t>URBAN BUS</t>
  </si>
  <si>
    <t>ESOIstatic 4W-car</t>
  </si>
  <si>
    <t>ESOIstatic Ebus</t>
  </si>
  <si>
    <t>ESOIstatic 4W-taxi</t>
  </si>
  <si>
    <t xml:space="preserve">This sheet contains the data of static ESOI for electric Bus per type of EV battery subtechnology </t>
  </si>
  <si>
    <t>This sheet contains the data of static ESOI for EV  private car per type of EV battery subtechnology</t>
  </si>
  <si>
    <t>This sheet contains the data of static ESOI for EV commercial car (like a taxi) per type of EV battery subtechnology</t>
  </si>
  <si>
    <t>EnU from Materials (MJ/MW)</t>
  </si>
  <si>
    <t>EnU taking account scrap rate (10%) (MJ/MW)</t>
  </si>
  <si>
    <t>Energy delivered at consumer phase (MJ)</t>
  </si>
  <si>
    <t>Energy delivered at plant phase (MJ)</t>
  </si>
  <si>
    <t>Machining rate of EV grids (15%) (MJ/MW)</t>
  </si>
  <si>
    <t>Total embodied energy, CradletoGrave (ESOIst) (MJ/MW)</t>
  </si>
  <si>
    <t>Total embodied energy, CradletoGrave (ESOIfinal) (MJ/MW)</t>
  </si>
  <si>
    <t>Electricity self-consumption from grid (SC) (/1)</t>
  </si>
  <si>
    <t>Capacity power (MJ/(year*MW))</t>
  </si>
  <si>
    <t>Cycles (number of cycles)</t>
  </si>
  <si>
    <t>EnUMr</t>
  </si>
  <si>
    <t>EnuNew cap</t>
  </si>
  <si>
    <t>EnuDecom</t>
  </si>
  <si>
    <t>EnuG&amp;S</t>
  </si>
  <si>
    <t>EnUTra (st)</t>
  </si>
  <si>
    <t>EnUTra (final)</t>
  </si>
  <si>
    <r>
      <t>ESOI</t>
    </r>
    <r>
      <rPr>
        <vertAlign val="subscript"/>
        <sz val="12"/>
        <color theme="1"/>
        <rFont val="Calibri"/>
        <family val="2"/>
        <scheme val="minor"/>
      </rPr>
      <t>st</t>
    </r>
  </si>
  <si>
    <r>
      <t>ESOI</t>
    </r>
    <r>
      <rPr>
        <vertAlign val="subscript"/>
        <sz val="12"/>
        <color theme="1"/>
        <rFont val="Calibri"/>
        <family val="2"/>
        <scheme val="minor"/>
      </rPr>
      <t>final</t>
    </r>
  </si>
  <si>
    <t>NMC 622, 4wheeler</t>
  </si>
  <si>
    <t>ESOI (ratio (:1)</t>
  </si>
  <si>
    <t>- OL: The coefficient represents the fixed electricity losses of the batteries, it is the energy lost by the self-discharge of the batteries over time.</t>
  </si>
  <si>
    <t>LV HEV</t>
  </si>
  <si>
    <t>LV BEV</t>
  </si>
  <si>
    <t>HV HEV</t>
  </si>
  <si>
    <t>SEV</t>
  </si>
  <si>
    <t>BUS BEV</t>
  </si>
  <si>
    <t xml:space="preserve">Bus HEV </t>
  </si>
  <si>
    <t>H2w BEV</t>
  </si>
  <si>
    <t>H4w BEV</t>
  </si>
  <si>
    <t>H4w PHEV</t>
  </si>
  <si>
    <t>H4w HEV</t>
  </si>
  <si>
    <t>Machining energy EV batteries 800MJ/kWh</t>
  </si>
  <si>
    <t xml:space="preserve">Machining energy of EV Batteries (MJ/kWh) </t>
  </si>
  <si>
    <t>Machining energy of EV Batteries (MJ/MW)</t>
  </si>
  <si>
    <t>Machining energy EV batteries 800MJ/kWh &amp; Ea&amp;ba +10%</t>
  </si>
  <si>
    <t>Machining energy EV batteries 800MJ/kWh &amp; Ea&amp;ba -10%</t>
  </si>
  <si>
    <t>Machining energy EV batteries 200MJ/kWh</t>
  </si>
  <si>
    <t>Machining energy EV batteries 200MJ/kWh &amp; Ea&amp;ba +10%</t>
  </si>
  <si>
    <t>Machining energy EV batteries 200MJ/kWh &amp; Ea&amp;ba -10%</t>
  </si>
  <si>
    <t xml:space="preserve">- EnUNew cap:  Primary energy used (joules) for the construction phase of the new installed capacity (cradle to gate). The equation to obtain it is as follows </t>
  </si>
  <si>
    <t>- EnUG&amp;S:  Primary energy used (joules) in the construction and maintenance of the networks, storage and other related infrastructure needed to transport and manage electricity to the point of use.</t>
  </si>
  <si>
    <t>-CF: Based on a 60 kWh battery assuming a cycle range of 420 km and a lifetime of 10 years in which depending on the case between 300,000 km and 400,000 km will be realized. The lifetime energy expenditure for transport is between 154285MJ and 205714 MJ</t>
  </si>
  <si>
    <t>Energy spent over lifetime for transport (MJ)</t>
  </si>
  <si>
    <t>- EnUMr: Primary energy  used in the manufacture of batteries, chargers....</t>
  </si>
  <si>
    <t>-CF: Based on a 60 kWh battery assuming a cycle range of 420 km and a lifetime of 10 years in which depending on the case between 100,000 km and 200,000 km will be realized. The lifetime energy expenditure for transport is between 51428MJ and 102857 MJ</t>
  </si>
  <si>
    <t>-CF: Based on a 350 kWh battery assuming a cycle range of 300 km and a lifetime of 10 years in which depending on the case between 300,000 km and 400,000 km will be realized. The lifetime energy expenditure for transport is between 1260000MJ and 1680000 MJ</t>
  </si>
  <si>
    <t>Copper content in relation to the H4w ICE(taking account 10% scrap rate)</t>
  </si>
  <si>
    <t>Copper (Cu) Energy (MJ/kg)</t>
  </si>
  <si>
    <t>Energy (MJ/vehicle)</t>
  </si>
  <si>
    <t xml:space="preserve">Energy (MJ/vehicle) </t>
  </si>
  <si>
    <t>Machining Energy (H4w HEV)  (Rate 15%)</t>
  </si>
  <si>
    <t>Machining Energy (BUS BEV)  (Rate 15%)</t>
  </si>
  <si>
    <t>Enu of Cu adittional in the electrified vehicles</t>
  </si>
  <si>
    <t>Machining rate of adittional Cu(15%) (MJ/MW)</t>
  </si>
  <si>
    <t>[1] https://www.nissan-techinfo.com/refgh0v/og/FRG/2011-Nissan-LEAF-FRG.pdf</t>
  </si>
  <si>
    <t>[1]</t>
  </si>
  <si>
    <t>[2] Hyundai, «Hyundai Kona data». https://www.hyundai.co.uk/new-cars/kona-electric</t>
  </si>
  <si>
    <t>[3] Hyundai, «Hyundai ioniq data». https://www.hyundai.co.uk/new-cars/ioniq/electric</t>
  </si>
  <si>
    <t>[4] indicates 52 kWh useful, which correpond to around 55 kWh in reality</t>
  </si>
  <si>
    <t>Typical motor of this EV categorie, like the Renault Zoe. [4]</t>
  </si>
  <si>
    <t>[4] https://www.evspecifications.com/en/model/d323ad</t>
  </si>
  <si>
    <t>[4]</t>
  </si>
  <si>
    <t>An average capacity has been arranged since there are quite a few vehicle models using this type of battery with capacities between 40 and 65 Kwh [2]-[5], also taking advantage of this to make the capacity coincide with that of the nmc-811 battery and thus facilitate the calculations.</t>
  </si>
  <si>
    <t>[5] RENAULT, «Renault ZOE data». https://www.renault.co.uk/electric-vehicles/zoe.html</t>
  </si>
  <si>
    <t>[6] European Tesla 3 version https://www.evspecifications.com/en/model/445a110</t>
  </si>
  <si>
    <t>[6]</t>
  </si>
  <si>
    <t>[6] https://www.evspecifications.com/en/model/445a110</t>
  </si>
  <si>
    <t>[7] indicates 80 kWh useful, which in reality correspond to around 85 kWh</t>
  </si>
  <si>
    <t>[7] https://en.byd.com/wp-content/uploads/2017/06/e6_cutsheet.pdf</t>
  </si>
  <si>
    <t>[8]</t>
  </si>
  <si>
    <t>[8] https://insideevs.com/news/326110/2016-byd-e6-to-get-increased-range/</t>
  </si>
  <si>
    <t>assuming similar relation capacity-autonomy which hyundai kona [2] and VW ID3 [9]</t>
  </si>
  <si>
    <t>[9] Volkswagen, «The ID.3 Brochure and price list», Volkswagen UK. https://www.volkswagen.co.uk/order-a-brochure/id3</t>
  </si>
  <si>
    <t xml:space="preserve">[10] From Dunn et al (Dunn et al 2014), I get a weight (%) of Aluminium and cooper  of an EV battery </t>
  </si>
  <si>
    <t xml:space="preserve">[10] Dunn, J B, Gaines, L, Barnes, M, Wang, M, and Sullivan, J. Material and energy flows in the materials production, assembly, and end-of-life stages of the automotive lithium-ion battery life cycle. United States: N. p., 2012. Web. doi:10.2172/1044525. </t>
  </si>
  <si>
    <t xml:space="preserve">[11] From Dunn et al (Dunn et al, 2015) I obtain the EnU of some components of the battery in percentage (Lithium and Manganese), then I apply it to the excel and I vary the weight of minerals until it coincides in percentage </t>
  </si>
  <si>
    <t xml:space="preserve">[11] From Dunn et al (Dunn et al, 2015) I obtain the EnU of some components of the battery in percentage (Graphite ), then I apply it to the excel and I vary the weight of minerals until it coincides in percentage </t>
  </si>
  <si>
    <t>[11] Dunn, J. B., Gaines, L., Kelly, J. C., James, C., &amp; Gallagher, K. G. (2015). The significance of Li-ion batteries in electric vehicle life-cycle energy and emissions and recycling's role in its reduction. Energy &amp; Environmental Science, 8(1), 158-168.</t>
  </si>
  <si>
    <t>[12] From Luis De La Torre Palacios (A.E Rodriguez et al 2019) et al I get the minerals from the cathodes</t>
  </si>
  <si>
    <t>[12] Protagonismo de las materias primas minerales en el desarrollo del vehículo eléctrico. Luis De La Torre Palacios, Eloy Álvarez Pelegry, José Antonio Espí Rodríguez.</t>
  </si>
  <si>
    <t>[13] From Linda Gaines et al (Linda Gaines et al, 2009), I get the amount of phosphorus and iron from the LFP battery</t>
  </si>
  <si>
    <t>[13] Lithium‐Ion Batteries: Possible Materials Issues. Linda Gaines and Paul Nelson</t>
  </si>
  <si>
    <t>[14] Volkswagen, «Warranty - Terms and Conditions». https://www.volkswagen.co.uk/owners-and-drivers/my-car/warranties/new-car-terms</t>
  </si>
  <si>
    <t>Typical value from manufacturers guarantees [14], [15]</t>
  </si>
  <si>
    <t>[15] Hyundai, «Hyundai 5 Year Warranty Terms and Conditions». [En línea]. Disponible en: https://www.hyundai.co.uk/5-year-warranty/5_year_warranty-terms-and-conditions.pdf</t>
  </si>
  <si>
    <t>[16] Hammond, G., Jones, C., 2011. Inventory of Carbon &amp; Energy (ICE) Version 2.0. Sustainable Energy Research Team (SERT) Department of Mechanical Engineering University of Bath, UK. https://www.carbonsolutions.com/Resources/ICE%20V2.0%20-%20Jan%202011.xls</t>
  </si>
  <si>
    <t>[17] Zhai, Pei, Jacqueline A. Isaacs, and Matthew J. Eckelman. "Net energy benefits of carbon nanotube applications." Applied energy 173 (2016): 624-634.</t>
  </si>
  <si>
    <t xml:space="preserve">Hypotheses presented: 
- All mineral data have been obtained from Lucas et al [2] except for the copper of the fast charger  (obtained from [1]) and the iron of this same charger (obtained by establishing the same ratio between the copper weight of Lucas et al [2] and Idtechx [1], that is, taking a 21.05% reduction of material with respect to Lucas et al).
</t>
  </si>
  <si>
    <t>Source: Own elaboration with data of “Life cycle analysis of energy supply infrastructure for conventional and electric vehicles”. Alexandre Lucas, Carla Alexandra Silva, Rui Costa Neto [2]</t>
  </si>
  <si>
    <t>[2]</t>
  </si>
  <si>
    <t>[3]</t>
  </si>
  <si>
    <t>[5]</t>
  </si>
  <si>
    <t xml:space="preserve">Hypotheses presented:
-Low voltage grids: Data obtained from the technical guide for voltage drop application [6].
-Low-medium voltage grids: Data obtained from the technical guide for voltage drop application [6].
-Medium and high voltage grids: Data have been obtained from the different authors [4], [5]. These data have been gathered seeking a balance between them and a greater accuracy in the amount of all materials used. A two-pipe pipe of 160 mm diameter inserted in a concrete cube with 45 cm of side and about 5 cm of thickness, taken from the instructions of the reference [5], has been chosen as a reference pipe. The concrete weight of this last reference has been compared with the weight of concrete from Bumby et al [4] using this relation to apply it to the other materials.
</t>
  </si>
  <si>
    <t>Source: Own elaboration with data of, Life Cycle Assessment of Overhead and Underground Primary Power Distribution. S. Bumby, E. Druzhinina, R. Feraldi, D. Werthmann, R. Geyer, y J. Sahl, [4],   Especificación técnica de las canalizaciones subterráneas de baja y media tensión. HidroCantábrico distribución eléctrica S.A.U. [5], Guía técnica de aplicación de caída de tensión, Gobierno de España [3], (Lifetime) ATS Energía [6].</t>
  </si>
  <si>
    <t>[1] C. Jones y G. Hammond, «Embodied energy and carbon - The ICE database». [En línea]. Disponible en: https://www.circularecology.com/embodied-energy-and-carbon-footprint-database.html#.XpWW4cgzZPZ.</t>
  </si>
  <si>
    <t>[2] ATS energia, «Vida útil de elementos de transmisión». [En línea]. Disponible en: https://www.cne.cl/wp-content/uploads/2018/04/informe-vida-util-ATS.pdf.</t>
  </si>
  <si>
    <t>[3] ADIF, «Modelos de cantenaria de ADIF», ADIF. http://www.adif.es/es_ES/comunicacion_y_prensa/fichas_de_actualidad/ficha_actualidad_00070.shtml.</t>
  </si>
  <si>
    <t>Source: [3] &amp; [4]</t>
  </si>
  <si>
    <t>[4] ADIF, «Memoria descriptiva CA-220». [En línea]. Disponible en: https://www.seguridadferroviaria.es/recursos_aesf/1DAEAFAF-ADC0-4BFE-8958-4BC6AD3AC4F6/144042/017CA2203kV_2012.pdf.</t>
  </si>
  <si>
    <t>Source: INVENTORY OF CARBON &amp; ENERGY. Geoff Hammond &amp; Craig Jones [1] y Cobre-ETP, BRONMETAL [5]</t>
  </si>
  <si>
    <t>[5] BRONMETAL, «Cobre-ETP». [En línea]. Disponible en: https://www.bronmetal.com/datos/noticias/archivo5/cobre_pletina.pdf.</t>
  </si>
  <si>
    <t xml:space="preserve">To the amounts of copper obtained above we must add the copper present in the traction substations that feed energy to the catenary system [6]. These substations are usually located every 20 kilometers (double track) of railway track and have 2 transformers of 3300 kVa power (with about 1000 kg of copper each) that reduce the voltage of electrical energy from 25 kV to 3 kV. 
</t>
  </si>
  <si>
    <t>Source: Own elaboration with data of [6]</t>
  </si>
  <si>
    <t>[6] http://descargas.adif.es/ade/u18/GCN/NormativaTecnica.nsf/v0/113E77113517CD61C1257DAB00627F09/$FILE/ET%2003.359.101.7%20Trafos%20en%20aceite%20CC%20Difusi%C3%B3n.pdf?OpenElement.</t>
  </si>
  <si>
    <t>Copper content (reference [1])</t>
  </si>
  <si>
    <t>-4-wheeled electric vehicles (H4w BEV) (Car/Cab): This data has been obtained from the reference [1].</t>
  </si>
  <si>
    <t>-4-wheeled hybrid vehicles (H4w HEV) (Car/Cab): This data has been obtained from the reference [1].</t>
  </si>
  <si>
    <t>-Hybrid  bus (bus HEV): This data has been obtained from the reference [1].</t>
  </si>
  <si>
    <t>Copper content in relation to the H4w ICE(values estimated from reference [1])</t>
  </si>
  <si>
    <t>[1] F. Ni, «How Important are Electric Vehicles for Future Copper Demand», p. 22. https://copperalliance.org/trends/how-important-are-electric-vehicles-for-future-copper-demand/</t>
  </si>
  <si>
    <t>TRANSPORT Source for Well to Wheels intensities [1]</t>
  </si>
  <si>
    <t>[1] M. Schmied y W. Knörr, «Calculating GHG emissions for freight forwarding and logistics services in accordance with EN 16258». 2012. [En línea]. Disponible en: https://www.clecat.org/media/CLECAT_Guide_on_Calculating_GHG_emissions_for_freight_forwarding_and_logistics_services.pdf</t>
  </si>
  <si>
    <t>Average transport Km from manufacturing to erection [2]</t>
  </si>
  <si>
    <t>[2] Z. Kis, N. Pandya, y R. H. E. M. Koppelaar, «Electricity generation technologies: Comparison of materials use, energy return on investment, jobs creation and CO2 emissions reduction», Energy Policy, vol. 120, pp. 144-157, sep. 2018, doi: 10.1016/j.enpol.2018.05.033</t>
  </si>
  <si>
    <t>Cargo transport by ship [3]</t>
  </si>
  <si>
    <t>Road transport by truck [3]</t>
  </si>
  <si>
    <t>[3] S. Teske, Achieving the paris climate agreement goals: global and regional 100% renewable energy scenarios with non-energy GHG pathways for +1.5c and +2c. New York, NY: Springer Berlin Heidelberg, 2018.</t>
  </si>
  <si>
    <t>No data for FePO4 EnU was found, hence the part of the EnU of P is included in the rest "Plastics" following Fig3a of Dunn et al 2015 [1].</t>
  </si>
  <si>
    <t>[1] Dunn, J. B., Gaines, L., Kelly, J. C., James, C., &amp; Gallagher, K. G. (2015). The significance of Li-ion batteries in electric vehicle life-cycle energy and emissions and recycling's role in its reduction. Energy &amp; Environmental Science, 8(1), 158-168.</t>
  </si>
  <si>
    <t>[2] Hammond, G., Jones, C., 2011. Inventory of Carbon &amp; Energy (ICE) Version 2.0. Sustainable Energy Research Team (SERT) Department of Mechanical Engineering University of Bath, UK. https://www.carbonsolutions.com/Resources/ICE%20V2.0%20-%20Jan%202011.xls</t>
  </si>
  <si>
    <t>[3] Zhai, Pei, Jacqueline A. Isaacs, and Matthew J. Eckelman. "Net energy benefits of carbon nanotube applications." Applied energy 173 (2016): 624-634.</t>
  </si>
  <si>
    <t>[1] https://www.hyundai.com/es/modelos/nuevo-ioniq-electrico/autonomia.html</t>
  </si>
  <si>
    <t>[2] https://www.hyundai.com/es/modelos/kona-electrico/autonomia.html</t>
  </si>
  <si>
    <t>[3] https://www.evspecifications.com/en/model/d323ad</t>
  </si>
  <si>
    <t>[4] RENAULT, «Renault ZOE data». https://www.renault.co.uk/electric-vehicles/zoe.html</t>
  </si>
  <si>
    <t>Autonomy (km) [1]-[4],[5]</t>
  </si>
  <si>
    <t>[5] https://www.volkswagen.es/es/modelos/id3.html</t>
  </si>
  <si>
    <t>Current grids (O&amp;M) [6], EnU G&amp;S (taking account scrap rate) (MJ/MW)</t>
  </si>
  <si>
    <t>EnUG&amp;S: Results of EnU of chargers and grids sheet. The network data have been obtained from [6]</t>
  </si>
  <si>
    <t>[6] A. Lucas, C. Alexandra Silva, y R. Costa Neto, «Life cycle analysis of energy supply infrastructure for conventional and electric vehicles», Energy Policy, vol. 41, pp. 537-547, feb. 2012, doi: 10.1016/j.enpol.2011.11.015.</t>
  </si>
  <si>
    <t>g [7]</t>
  </si>
  <si>
    <t>-g: The data of the g coefficient of the batteries has been found in the following bibliographic source [7].</t>
  </si>
  <si>
    <t>[7] C. de Castro y I. Capellán-Pérez, «Standard, Point of Use, and Extended Energy Return on Energy Invested (ESOI) from Comprehensive Material Requirements of Present Global Wind, Solar, and Hydro Power Technologies», Energies, vol. 13, n.o 12, p. 3036, jun. 2020, doi: 10.3390/en13123036.</t>
  </si>
  <si>
    <t>[8] Volkswagen, «Warranty - Terms and Conditions». https://www.volkswagen.co.uk/owners-and-drivers/my-car/warranties/new-car-terms</t>
  </si>
  <si>
    <t>Lifetime (years) [8]-[9]</t>
  </si>
  <si>
    <t>[9]  Hyundai, «Hyundai 5 Year Warranty Terms and Conditions». [En línea]. Disponible en: https://www.hyundai.co.uk/5-year-warranty/5_year_warranty-terms-and-conditions.pdf</t>
  </si>
  <si>
    <t>Battery wear factor [10]</t>
  </si>
  <si>
    <t>[10] https://www.geotab.com/fleet-management-solutions/ev-battery-degradation-tool/</t>
  </si>
  <si>
    <t>Decommissioning (10% of Const) [11], EnU Decom (MJ/MW)</t>
  </si>
  <si>
    <t>- EnUDecom:  Primary energy used (joules) to dismantle the infrastructures that have finished their useful life. 10% of the EnUNew cap is assumed for all technologies that follow [11] due to the lack of relevant global data.</t>
  </si>
  <si>
    <t>- EnUDecom: final energy used (joules) to dismantle the infrastructures that have finished their useful life. 10% of the EnUNew cap is assumed for all technologies that follow [11] due to the lack of relevant global data.</t>
  </si>
  <si>
    <t>[11] E. G. Hertwich et al., «Integrated life-cycle assessment of electricity-supply scenarios confirms global environmental benefit of low-carbon technologies», Proc. Natl. Acad. Sci., vol. 112, n.o 20, pp. 6277-6282, may 2015, doi: 10.1073/pnas.1312753111.</t>
  </si>
  <si>
    <t>[12] M. Schmied y W. Knörr, «Calculating GHG emissions for freight forwarding and logistics services in accordance with EN 16258». 2012. [En línea]. Disponible en: https://www.clecat.org/media/CLECAT_Guide_on_Calculating_GHG_emissions_for_freight_forwarding_and_logistics_services.pdf</t>
  </si>
  <si>
    <t>[13] Z. Kis, N. Pandya, y R. H. E. M. Koppelaar, «Electricity generation technologies: Comparison of materials use, energy return on investment, jobs creation and CO2 emissions reduction», Energy Policy, vol. 120, pp. 144-157, sep. 2018, doi: 10.1016/j.enpol.2018.05.033</t>
  </si>
  <si>
    <t>Transport of materials (GtoG+GtoE+D) [7],[12]-[14] (ESOIst) (MJ/MW)</t>
  </si>
  <si>
    <t>Transport of materials (GtoG+GtoE+D) [7],[12]-[14] (ESOI final) (MJ/MW)</t>
  </si>
  <si>
    <t>- EnUTra:  Primary energy used for the transport of the materials (diesel, fuel oil...) [12]-[14], employing the methodology used by De Castro et al [7]</t>
  </si>
  <si>
    <t>-EnUTra: Energy used in transport using the weight of each of the battery components and data from [12]-[14]. The calculations are clearly expressed in transport sheet.</t>
  </si>
  <si>
    <t>[14] S. Teske, Achieving the paris climate agreement goals: global and regional 100% renewable energy scenarios with non-energy GHG pathways for +1.5c and +2c. New York, NY: Springer Berlin Heidelberg, 2018.</t>
  </si>
  <si>
    <t>EaB&amp;E [15] (/1)</t>
  </si>
  <si>
    <t>- EaB&amp;E: The energy losses from the energy stored in the batteries to the energy that actually drives and operates the electric vehicle, Also included are other losses such as the energy used to drive and acclimatize the system (battery, electronics and the car cabin) [15]. An arc of 10% has been taken in these losses since they depend largely on the geographical area where the vehicle is located.</t>
  </si>
  <si>
    <t>[15] A. D. Duce et al., «eLCAr: Guidelines for the LCA of electric vehicles», 2013, doi: 10.13140/RG.2.1.2782.8244.</t>
  </si>
  <si>
    <t>- EnUMr: Primary energy  used in the manufacture of batteries is obtained from [16]; an arc between 200 MJ/kWh and 800 MJ/kWh has been taken as an uncertainty analysis trying to represent as well as possible the figure 3 of the reference. For all other elements of the technology, 15% has been taken with respect to their EnU [7]</t>
  </si>
  <si>
    <t>[16] J.Porzio et al. Life‐Cycle Assessment Considerations for Batteries and Battery Materials (2021) DOI:10.1002/aenm.202100771</t>
  </si>
  <si>
    <t>EnU EV batteryTotal and adittional Cu, EnU NEW cap+Mr (MJ/MW)</t>
  </si>
  <si>
    <t>Total operational losses (OL) [10],[15] (/1)</t>
  </si>
  <si>
    <t>Operational losses per time (OL)  [10],[15] (%/h)</t>
  </si>
  <si>
    <t>-OL: constant electricity operational losses of the batteries by the self-discharge of the batteries set at 0.014% (capacity)/h [15]. The battery consumes 0.014% of the total charge cycle every hour of its life by self-discharge. This translates into cycles of use that have not been used to move the vehicle, which means losses. To find the total loss rate, the cycles lost due to self-discharge are compared with the cycles used to actually move the vehicle</t>
  </si>
  <si>
    <t>Total lifetime operational losses (OL) [10],[15] (/1)</t>
  </si>
  <si>
    <t>Energy stored in the battery in relation to the energy coming from the grid  in the reference [15] (/1). Used to adapt the loss ratios of the reference to our case.</t>
  </si>
  <si>
    <t>Charge losses ratio (CL) [15] (/1)</t>
  </si>
  <si>
    <t>Ratio which represent the energy lost in the charging process at the reference [15] with respect to total energy obtained from the grid (/1)</t>
  </si>
  <si>
    <t>Ratio which represent the energy lost in the auxiliary processes necessary for the operation of the electric vehicle at the reference  [15]  with respect to total energy obtained from the grid (/1)</t>
  </si>
  <si>
    <t>- CL: Ratio used to calculate the losses from the electrical grid to the charger and from this to the battery, in addition to the energy used in its maintenance.</t>
  </si>
  <si>
    <t>-CL: We take a value for the charge losses ratio in order to maintain the same ratio between the energy stored over the lifetime and the energy lost in the charging process as the reference  [15]. A variation of this coefficient of +- 10% has been taken, since it depends on the losses at the time of the load of the vehicle (type of charger where it is charged and speed of charge).</t>
  </si>
  <si>
    <t>CL +10%</t>
  </si>
  <si>
    <t>CL -10%</t>
  </si>
  <si>
    <t>Ea&amp;ba +10% &amp; CL +10%</t>
  </si>
  <si>
    <t>Ea&amp;ba -10% &amp; CL +10%</t>
  </si>
  <si>
    <t>Ea&amp;ba +10% &amp; CL -10%</t>
  </si>
  <si>
    <t>Ea&amp;ba -10% &amp; CL -10%</t>
  </si>
  <si>
    <t>Machining energy EV batteries 800MJ/kWh &amp; CL+10%</t>
  </si>
  <si>
    <t>Machining energy EV batteries 800MJ/kWh &amp; CL-10%</t>
  </si>
  <si>
    <t>Machining energy EV batteries 800MJ/kWh &amp; Ea&amp;ba +10% &amp; CL +10%</t>
  </si>
  <si>
    <t>Machining energy EV batteries 800MJ/kWh &amp; Ea&amp;ba -10% &amp; CL +10%</t>
  </si>
  <si>
    <t>Machining energy EV batteries 800MJ/kWh &amp; Ea&amp;ba +10% &amp; CL -10%</t>
  </si>
  <si>
    <t>Machining energy EV batteries 800MJ/kWh &amp; Ea&amp;ba -10% &amp; CL -10%</t>
  </si>
  <si>
    <t>Machining energy EV batteries 200MJ/kWh &amp; CL+10%</t>
  </si>
  <si>
    <t>Machining energy EV batteries 200MJ/kWh &amp; CL-10%</t>
  </si>
  <si>
    <t>Machining energy EV batteries 200MJ/kWh  &amp; Ea&amp;ba +10% &amp; CL +10%</t>
  </si>
  <si>
    <t>Machining energy EV batteries 200MJ/kWh &amp; Ea&amp;ba -10% &amp; CL +10%</t>
  </si>
  <si>
    <t>Machining energy EV batteries 200MJ/kWh &amp; Ea&amp;ba +10% &amp; CL -10%</t>
  </si>
  <si>
    <t>Machining energy EV batteries 200MJ/kWh &amp; Ea&amp;ba -10% &amp; CL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</si>
</sst>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00%"/>
    <numFmt numFmtId="167" formatCode="0.0000"/>
    <numFmt numFmtId="168" formatCode="#,##0.000"/>
  </numFmts>
  <fonts count="7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theme="1"/>
      <name val="Arial"/>
      <family val="2"/>
    </font>
    <font>
      <sz val="11"/>
      <color theme="1"/>
      <name val="Calibri"/>
      <family val="2"/>
    </font>
    <font>
      <b/>
      <sz val="11"/>
      <color theme="1"/>
      <name val="Calibri"/>
      <family val="2"/>
    </font>
    <font>
      <b/>
      <sz val="11"/>
      <color rgb="FFFF0000"/>
      <name val="Calibri"/>
      <family val="2"/>
      <scheme val="minor"/>
    </font>
    <font>
      <i/>
      <sz val="11"/>
      <color theme="1"/>
      <name val="Calibri"/>
      <family val="2"/>
      <scheme val="minor"/>
    </font>
    <font>
      <sz val="12"/>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i/>
      <u/>
      <sz val="12"/>
      <color theme="1"/>
      <name val="Calibri"/>
      <family val="2"/>
      <scheme val="minor"/>
    </font>
    <font>
      <b/>
      <sz val="12"/>
      <color theme="1"/>
      <name val="Calibri"/>
      <family val="2"/>
    </font>
    <font>
      <sz val="11"/>
      <color rgb="FF0061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0"/>
      <name val="Arial"/>
      <family val="2"/>
    </font>
    <font>
      <sz val="11"/>
      <color theme="1"/>
      <name val="Arial"/>
      <family val="2"/>
    </font>
    <font>
      <sz val="11"/>
      <color rgb="FF000000"/>
      <name val="Calibri"/>
      <family val="2"/>
    </font>
    <font>
      <b/>
      <sz val="11"/>
      <color rgb="FF000000"/>
      <name val="Calibri"/>
      <family val="2"/>
    </font>
    <font>
      <i/>
      <sz val="11"/>
      <color rgb="FF000000"/>
      <name val="Calibri"/>
      <family val="2"/>
    </font>
    <font>
      <sz val="11"/>
      <color rgb="FFFFFFFF"/>
      <name val="Calibri"/>
      <family val="2"/>
    </font>
    <font>
      <b/>
      <sz val="10"/>
      <color rgb="FFFFFFFF"/>
      <name val="Calibri"/>
      <family val="2"/>
    </font>
    <font>
      <sz val="10"/>
      <color theme="1"/>
      <name val="Calibri"/>
      <family val="2"/>
    </font>
    <font>
      <sz val="11"/>
      <color rgb="FF2F75B5"/>
      <name val="Calibri"/>
      <family val="2"/>
    </font>
    <font>
      <sz val="10"/>
      <color rgb="FF000000"/>
      <name val="Calibri"/>
      <family val="2"/>
    </font>
    <font>
      <sz val="12"/>
      <color rgb="FF000000"/>
      <name val="Calibri"/>
      <family val="2"/>
      <scheme val="minor"/>
    </font>
    <font>
      <sz val="12"/>
      <color theme="1"/>
      <name val="Times New Roman"/>
      <family val="1"/>
    </font>
    <font>
      <i/>
      <sz val="12"/>
      <color theme="1"/>
      <name val="Times New Roman"/>
      <family val="1"/>
    </font>
    <font>
      <vertAlign val="superscript"/>
      <sz val="12"/>
      <color theme="1"/>
      <name val="Times New Roman"/>
      <family val="1"/>
    </font>
    <font>
      <sz val="11"/>
      <name val="Calibri"/>
      <family val="2"/>
    </font>
    <font>
      <b/>
      <sz val="10"/>
      <color rgb="FF000000"/>
      <name val="Arial Narrow"/>
      <family val="2"/>
    </font>
    <font>
      <b/>
      <sz val="9"/>
      <color rgb="FF000000"/>
      <name val="Arial Narrow"/>
      <family val="2"/>
    </font>
    <font>
      <sz val="10"/>
      <color rgb="FF000000"/>
      <name val="Arial Narrow"/>
      <family val="2"/>
    </font>
    <font>
      <b/>
      <sz val="9"/>
      <color rgb="FF000000"/>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1"/>
      <color rgb="FFFFFFFF"/>
      <name val="Calibri"/>
      <family val="2"/>
      <scheme val="minor"/>
    </font>
    <font>
      <b/>
      <sz val="9"/>
      <name val="Calibri"/>
      <family val="2"/>
      <scheme val="minor"/>
    </font>
    <font>
      <b/>
      <sz val="6"/>
      <color theme="1"/>
      <name val="Calibri"/>
      <family val="2"/>
      <scheme val="minor"/>
    </font>
    <font>
      <sz val="11"/>
      <color rgb="FFFFFFFF"/>
      <name val="Calibri"/>
      <family val="2"/>
      <scheme val="minor"/>
    </font>
    <font>
      <b/>
      <i/>
      <sz val="22"/>
      <color theme="1"/>
      <name val="Calibri"/>
      <family val="2"/>
      <scheme val="minor"/>
    </font>
    <font>
      <u/>
      <sz val="11"/>
      <color theme="10"/>
      <name val="Calibri"/>
      <family val="2"/>
      <scheme val="minor"/>
    </font>
    <font>
      <b/>
      <u/>
      <sz val="11"/>
      <name val="Calibri"/>
      <family val="2"/>
      <scheme val="minor"/>
    </font>
    <font>
      <b/>
      <i/>
      <sz val="36"/>
      <color theme="1"/>
      <name val="Calibri"/>
      <family val="2"/>
      <scheme val="minor"/>
    </font>
    <font>
      <b/>
      <sz val="12"/>
      <name val="Calibri"/>
      <family val="2"/>
      <scheme val="minor"/>
    </font>
    <font>
      <b/>
      <i/>
      <sz val="48"/>
      <color theme="1"/>
      <name val="Calibri"/>
      <family val="2"/>
      <scheme val="minor"/>
    </font>
    <font>
      <b/>
      <i/>
      <sz val="28"/>
      <color theme="1"/>
      <name val="Calibri"/>
      <family val="2"/>
      <scheme val="minor"/>
    </font>
    <font>
      <sz val="11"/>
      <color theme="4"/>
      <name val="Calibri"/>
      <family val="2"/>
    </font>
    <font>
      <b/>
      <sz val="11"/>
      <color theme="0"/>
      <name val="Calibri"/>
      <family val="2"/>
    </font>
    <font>
      <b/>
      <sz val="24"/>
      <name val="Calibri"/>
      <family val="2"/>
      <scheme val="minor"/>
    </font>
    <font>
      <b/>
      <sz val="22"/>
      <color theme="1"/>
      <name val="Calibri"/>
      <family val="2"/>
      <scheme val="minor"/>
    </font>
    <font>
      <b/>
      <sz val="9"/>
      <color indexed="81"/>
      <name val="Tahoma"/>
      <charset val="1"/>
    </font>
    <font>
      <sz val="9"/>
      <color indexed="81"/>
      <name val="Tahoma"/>
      <family val="2"/>
    </font>
    <font>
      <b/>
      <sz val="9"/>
      <color indexed="81"/>
      <name val="Tahoma"/>
      <family val="2"/>
    </font>
    <font>
      <vertAlign val="subscript"/>
      <sz val="12"/>
      <color theme="1"/>
      <name val="Calibri"/>
      <family val="2"/>
      <scheme val="minor"/>
    </font>
    <font>
      <sz val="8"/>
      <color theme="1"/>
      <name val="Times New Roman"/>
      <family val="1"/>
    </font>
  </fonts>
  <fills count="90">
    <fill>
      <patternFill patternType="none"/>
    </fill>
    <fill>
      <patternFill patternType="gray125"/>
    </fill>
    <fill>
      <patternFill patternType="solid">
        <fgColor theme="9"/>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BFBFBF"/>
        <bgColor indexed="64"/>
      </patternFill>
    </fill>
    <fill>
      <patternFill patternType="solid">
        <fgColor rgb="FFF79646"/>
        <bgColor indexed="64"/>
      </patternFill>
    </fill>
    <fill>
      <patternFill patternType="solid">
        <fgColor rgb="FFA6A6A6"/>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4.9989318521683403E-2"/>
        <bgColor indexed="64"/>
      </patternFill>
    </fill>
    <fill>
      <patternFill patternType="solid">
        <fgColor rgb="FFFEF2CB"/>
        <bgColor rgb="FFFEF2CB"/>
      </patternFill>
    </fill>
    <fill>
      <patternFill patternType="solid">
        <fgColor theme="4" tint="0.79998168889431442"/>
        <bgColor rgb="FFFEF2CB"/>
      </patternFill>
    </fill>
    <fill>
      <patternFill patternType="solid">
        <fgColor rgb="FFC6EFCE"/>
        <bgColor rgb="FFC6EFCE"/>
      </patternFill>
    </fill>
    <fill>
      <patternFill patternType="solid">
        <fgColor theme="2" tint="-0.14999847407452621"/>
        <bgColor theme="7"/>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CC99"/>
        <bgColor indexed="64"/>
      </patternFill>
    </fill>
    <fill>
      <patternFill patternType="solid">
        <fgColor rgb="FFFABF8F"/>
        <bgColor indexed="64"/>
      </patternFill>
    </fill>
    <fill>
      <patternFill patternType="solid">
        <fgColor rgb="FFEEECE1"/>
        <bgColor indexed="64"/>
      </patternFill>
    </fill>
    <fill>
      <patternFill patternType="solid">
        <fgColor rgb="FFD8D8D8"/>
        <bgColor indexed="64"/>
      </patternFill>
    </fill>
    <fill>
      <patternFill patternType="solid">
        <fgColor rgb="FFFFFFFF"/>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8" tint="0.79998168889431442"/>
        <bgColor rgb="FFC6EFCE"/>
      </patternFill>
    </fill>
    <fill>
      <patternFill patternType="solid">
        <fgColor rgb="FFC6D9F1"/>
        <bgColor indexed="64"/>
      </patternFill>
    </fill>
    <fill>
      <patternFill patternType="solid">
        <fgColor rgb="FFD9D9D9"/>
        <bgColor indexed="64"/>
      </patternFill>
    </fill>
    <fill>
      <patternFill patternType="solid">
        <fgColor rgb="FFF2DBDB"/>
        <bgColor indexed="64"/>
      </patternFill>
    </fill>
    <fill>
      <patternFill patternType="solid">
        <fgColor rgb="FFFDE9D9"/>
        <bgColor indexed="64"/>
      </patternFill>
    </fill>
    <fill>
      <patternFill patternType="solid">
        <fgColor rgb="FFE5DFEC"/>
        <bgColor indexed="64"/>
      </patternFill>
    </fill>
    <fill>
      <patternFill patternType="solid">
        <fgColor rgb="FFB8CCE4"/>
        <bgColor indexed="64"/>
      </patternFill>
    </fill>
    <fill>
      <patternFill patternType="solid">
        <fgColor rgb="FFCCC0D9"/>
        <bgColor indexed="64"/>
      </patternFill>
    </fill>
    <fill>
      <patternFill patternType="solid">
        <fgColor rgb="FFDDD9C3"/>
        <bgColor indexed="64"/>
      </patternFill>
    </fill>
    <fill>
      <patternFill patternType="solid">
        <fgColor rgb="FFC2D69B"/>
        <bgColor indexed="64"/>
      </patternFill>
    </fill>
    <fill>
      <patternFill patternType="solid">
        <fgColor rgb="FFE36C0A"/>
        <bgColor indexed="64"/>
      </patternFill>
    </fill>
    <fill>
      <patternFill patternType="solid">
        <fgColor rgb="FF9BBB59"/>
        <bgColor indexed="64"/>
      </patternFill>
    </fill>
    <fill>
      <patternFill patternType="solid">
        <fgColor rgb="FF4F6228"/>
        <bgColor indexed="64"/>
      </patternFill>
    </fill>
    <fill>
      <patternFill patternType="solid">
        <fgColor theme="5" tint="0.39997558519241921"/>
        <bgColor indexed="64"/>
      </patternFill>
    </fill>
    <fill>
      <patternFill patternType="solid">
        <fgColor rgb="FF00B0F0"/>
        <bgColor indexed="64"/>
      </patternFill>
    </fill>
    <fill>
      <patternFill patternType="solid">
        <fgColor theme="2"/>
        <bgColor indexed="64"/>
      </patternFill>
    </fill>
    <fill>
      <patternFill patternType="solid">
        <fgColor theme="1" tint="0.34998626667073579"/>
        <bgColor indexed="64"/>
      </patternFill>
    </fill>
    <fill>
      <patternFill patternType="solid">
        <fgColor theme="5" tint="-0.249977111117893"/>
        <bgColor indexed="64"/>
      </patternFill>
    </fill>
    <fill>
      <patternFill patternType="solid">
        <fgColor rgb="FF7030A0"/>
        <bgColor indexed="64"/>
      </patternFill>
    </fill>
    <fill>
      <patternFill patternType="solid">
        <fgColor theme="5" tint="0.59999389629810485"/>
        <bgColor indexed="64"/>
      </patternFill>
    </fill>
    <fill>
      <patternFill patternType="solid">
        <fgColor rgb="FFFFCCFF"/>
        <bgColor indexed="64"/>
      </patternFill>
    </fill>
    <fill>
      <patternFill patternType="solid">
        <fgColor rgb="FF66FFFF"/>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rgb="FFFFC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4">
    <xf numFmtId="0" fontId="0" fillId="0" borderId="0"/>
    <xf numFmtId="0" fontId="4" fillId="2" borderId="0" applyNumberFormat="0" applyBorder="0" applyAlignment="0" applyProtection="0"/>
    <xf numFmtId="0" fontId="7" fillId="0" borderId="0"/>
    <xf numFmtId="0" fontId="1" fillId="0" borderId="0"/>
    <xf numFmtId="0" fontId="21" fillId="0" borderId="17"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6" fillId="25" borderId="20" applyNumberFormat="0" applyAlignment="0" applyProtection="0"/>
    <xf numFmtId="0" fontId="27" fillId="26" borderId="21" applyNumberFormat="0" applyAlignment="0" applyProtection="0"/>
    <xf numFmtId="0" fontId="28" fillId="26" borderId="20" applyNumberFormat="0" applyAlignment="0" applyProtection="0"/>
    <xf numFmtId="0" fontId="29" fillId="0" borderId="22" applyNumberFormat="0" applyFill="0" applyAlignment="0" applyProtection="0"/>
    <xf numFmtId="0" fontId="30" fillId="27" borderId="23" applyNumberFormat="0" applyAlignment="0" applyProtection="0"/>
    <xf numFmtId="0" fontId="3" fillId="0" borderId="25" applyNumberFormat="0" applyFill="0" applyAlignment="0" applyProtection="0"/>
    <xf numFmtId="0" fontId="1" fillId="0" borderId="0"/>
    <xf numFmtId="9" fontId="1" fillId="0" borderId="0" applyFont="0" applyFill="0" applyBorder="0" applyAlignment="0" applyProtection="0"/>
    <xf numFmtId="0" fontId="33" fillId="0" borderId="0"/>
    <xf numFmtId="0" fontId="33" fillId="0" borderId="0"/>
    <xf numFmtId="0" fontId="20" fillId="0" borderId="0" applyNumberFormat="0" applyFill="0" applyBorder="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23" borderId="0" applyNumberFormat="0" applyBorder="0" applyAlignment="0" applyProtection="0"/>
    <xf numFmtId="0" fontId="32" fillId="24" borderId="0" applyNumberFormat="0" applyBorder="0" applyAlignment="0" applyProtection="0"/>
    <xf numFmtId="0" fontId="2" fillId="0" borderId="0" applyNumberFormat="0" applyFill="0" applyBorder="0" applyAlignment="0" applyProtection="0"/>
    <xf numFmtId="0" fontId="1" fillId="28" borderId="24" applyNumberFormat="0" applyFont="0" applyAlignment="0" applyProtection="0"/>
    <xf numFmtId="0" fontId="31" fillId="0" borderId="0" applyNumberFormat="0" applyFill="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 fillId="48" borderId="0" applyNumberFormat="0" applyBorder="0" applyAlignment="0" applyProtection="0"/>
    <xf numFmtId="0" fontId="4" fillId="2"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4" fillId="51" borderId="0" applyNumberFormat="0" applyBorder="0" applyAlignment="0" applyProtection="0"/>
    <xf numFmtId="0" fontId="33" fillId="0" borderId="0"/>
    <xf numFmtId="0" fontId="33" fillId="0" borderId="0"/>
    <xf numFmtId="164" fontId="1" fillId="0" borderId="0" applyFont="0" applyFill="0" applyBorder="0" applyAlignment="0" applyProtection="0"/>
    <xf numFmtId="0" fontId="34" fillId="0" borderId="0"/>
    <xf numFmtId="0" fontId="60" fillId="0" borderId="0" applyNumberFormat="0" applyFill="0" applyBorder="0" applyAlignment="0" applyProtection="0"/>
  </cellStyleXfs>
  <cellXfs count="679">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xf numFmtId="0" fontId="3" fillId="0" borderId="0" xfId="0" applyFont="1"/>
    <xf numFmtId="11" fontId="8" fillId="0" borderId="0" xfId="2" applyNumberFormat="1" applyFont="1"/>
    <xf numFmtId="0" fontId="8" fillId="0" borderId="0" xfId="2" applyFont="1"/>
    <xf numFmtId="0" fontId="3" fillId="0" borderId="0" xfId="0" applyFont="1" applyAlignment="1">
      <alignment vertical="top"/>
    </xf>
    <xf numFmtId="0" fontId="0" fillId="0" borderId="1" xfId="0" applyBorder="1" applyAlignment="1">
      <alignment wrapText="1"/>
    </xf>
    <xf numFmtId="0" fontId="0" fillId="0" borderId="1" xfId="0" applyBorder="1" applyAlignment="1">
      <alignment horizontal="center" wrapText="1"/>
    </xf>
    <xf numFmtId="0" fontId="0" fillId="4" borderId="1" xfId="0" applyFill="1" applyBorder="1" applyAlignment="1">
      <alignment wrapText="1"/>
    </xf>
    <xf numFmtId="0" fontId="5" fillId="0" borderId="1" xfId="0" applyFont="1" applyBorder="1" applyAlignment="1">
      <alignment horizontal="left" vertical="center" wrapText="1"/>
    </xf>
    <xf numFmtId="0" fontId="0" fillId="0" borderId="1" xfId="0" applyBorder="1" applyAlignment="1">
      <alignment horizontal="left" wrapText="1"/>
    </xf>
    <xf numFmtId="0" fontId="8" fillId="0" borderId="1" xfId="2" applyFont="1" applyBorder="1" applyAlignment="1">
      <alignment wrapText="1"/>
    </xf>
    <xf numFmtId="0" fontId="3" fillId="0" borderId="0" xfId="0" applyFont="1" applyAlignment="1">
      <alignment wrapText="1"/>
    </xf>
    <xf numFmtId="0" fontId="5" fillId="5" borderId="1" xfId="0" applyFont="1" applyFill="1" applyBorder="1" applyAlignment="1">
      <alignment wrapText="1"/>
    </xf>
    <xf numFmtId="0" fontId="1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wrapText="1"/>
    </xf>
    <xf numFmtId="0" fontId="0" fillId="0" borderId="1" xfId="0" applyBorder="1" applyAlignment="1">
      <alignment vertical="center" wrapText="1"/>
    </xf>
    <xf numFmtId="0" fontId="5" fillId="0" borderId="1" xfId="0" applyFont="1" applyBorder="1" applyAlignment="1">
      <alignment horizontal="left" wrapText="1"/>
    </xf>
    <xf numFmtId="0" fontId="5" fillId="6" borderId="1" xfId="0" applyFont="1" applyFill="1" applyBorder="1" applyAlignment="1">
      <alignment wrapText="1"/>
    </xf>
    <xf numFmtId="0" fontId="6" fillId="5" borderId="1" xfId="0" applyFont="1" applyFill="1" applyBorder="1" applyAlignment="1">
      <alignment wrapText="1"/>
    </xf>
    <xf numFmtId="0" fontId="11" fillId="7" borderId="3" xfId="0" applyFont="1" applyFill="1" applyBorder="1" applyAlignment="1">
      <alignment horizontal="center" wrapText="1"/>
    </xf>
    <xf numFmtId="0" fontId="11" fillId="7" borderId="1" xfId="0" applyFont="1" applyFill="1" applyBorder="1" applyAlignment="1">
      <alignment horizontal="center" wrapText="1"/>
    </xf>
    <xf numFmtId="0" fontId="5" fillId="7" borderId="1" xfId="0" applyFont="1" applyFill="1" applyBorder="1" applyAlignment="1">
      <alignment horizontal="center" wrapText="1"/>
    </xf>
    <xf numFmtId="0" fontId="5" fillId="0" borderId="0" xfId="0" applyFont="1" applyAlignment="1">
      <alignment wrapText="1"/>
    </xf>
    <xf numFmtId="0" fontId="4" fillId="0" borderId="0" xfId="1" applyFill="1" applyAlignment="1">
      <alignment wrapText="1"/>
    </xf>
    <xf numFmtId="0" fontId="0" fillId="0" borderId="0" xfId="0" applyAlignment="1"/>
    <xf numFmtId="0" fontId="3" fillId="0" borderId="1" xfId="0" applyFont="1" applyBorder="1" applyAlignment="1">
      <alignment vertical="top"/>
    </xf>
    <xf numFmtId="0" fontId="5" fillId="3" borderId="1" xfId="0" applyFont="1" applyFill="1" applyBorder="1" applyAlignment="1">
      <alignment horizontal="left" vertical="top" wrapText="1"/>
    </xf>
    <xf numFmtId="0" fontId="5" fillId="0" borderId="1" xfId="3" applyFont="1" applyBorder="1"/>
    <xf numFmtId="0" fontId="0" fillId="0" borderId="1" xfId="0" applyBorder="1"/>
    <xf numFmtId="0" fontId="14" fillId="10" borderId="9" xfId="0" applyFont="1" applyFill="1" applyBorder="1" applyAlignment="1">
      <alignment vertical="center"/>
    </xf>
    <xf numFmtId="0" fontId="14" fillId="10" borderId="8" xfId="0" applyFont="1" applyFill="1" applyBorder="1" applyAlignment="1">
      <alignment horizontal="center" vertical="center"/>
    </xf>
    <xf numFmtId="0" fontId="14" fillId="10" borderId="8" xfId="0" applyFont="1" applyFill="1" applyBorder="1" applyAlignment="1">
      <alignment horizontal="center" vertical="center" wrapText="1"/>
    </xf>
    <xf numFmtId="0" fontId="14" fillId="11" borderId="9" xfId="0" applyFont="1" applyFill="1" applyBorder="1" applyAlignment="1">
      <alignment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10" borderId="8" xfId="0" applyFont="1" applyFill="1" applyBorder="1" applyAlignment="1">
      <alignment horizontal="center" vertical="center"/>
    </xf>
    <xf numFmtId="165" fontId="9" fillId="0" borderId="0" xfId="2" applyNumberFormat="1" applyFont="1" applyFill="1"/>
    <xf numFmtId="0" fontId="8" fillId="15" borderId="1" xfId="2" applyFont="1" applyFill="1" applyBorder="1"/>
    <xf numFmtId="11" fontId="8" fillId="16" borderId="1" xfId="2" applyNumberFormat="1" applyFont="1" applyFill="1" applyBorder="1"/>
    <xf numFmtId="0" fontId="8" fillId="16" borderId="1" xfId="2" applyFont="1" applyFill="1" applyBorder="1"/>
    <xf numFmtId="11" fontId="19" fillId="17" borderId="1" xfId="2" applyNumberFormat="1" applyFont="1" applyFill="1" applyBorder="1"/>
    <xf numFmtId="0" fontId="18" fillId="15" borderId="1" xfId="2" applyFont="1" applyFill="1" applyBorder="1"/>
    <xf numFmtId="2" fontId="9" fillId="18" borderId="1" xfId="2" applyNumberFormat="1" applyFont="1" applyFill="1" applyBorder="1"/>
    <xf numFmtId="165" fontId="9" fillId="18" borderId="1" xfId="2" applyNumberFormat="1" applyFont="1" applyFill="1" applyBorder="1"/>
    <xf numFmtId="0" fontId="3" fillId="0" borderId="1" xfId="0" applyFont="1" applyBorder="1"/>
    <xf numFmtId="0" fontId="0" fillId="8" borderId="1" xfId="0" applyFill="1" applyBorder="1"/>
    <xf numFmtId="0" fontId="0" fillId="19" borderId="1" xfId="0" applyFill="1" applyBorder="1"/>
    <xf numFmtId="0" fontId="3" fillId="20" borderId="1" xfId="0" applyFont="1" applyFill="1" applyBorder="1"/>
    <xf numFmtId="0" fontId="0" fillId="0" borderId="1" xfId="0" applyBorder="1" applyAlignment="1">
      <alignment wrapText="1"/>
    </xf>
    <xf numFmtId="0" fontId="9" fillId="14" borderId="0" xfId="2" applyFont="1" applyFill="1"/>
    <xf numFmtId="0" fontId="8" fillId="53" borderId="1" xfId="2" applyFont="1" applyFill="1" applyBorder="1"/>
    <xf numFmtId="0" fontId="9" fillId="8" borderId="1" xfId="2" applyFont="1" applyFill="1" applyBorder="1"/>
    <xf numFmtId="0" fontId="9" fillId="0" borderId="1" xfId="2" applyFont="1" applyBorder="1"/>
    <xf numFmtId="0" fontId="9" fillId="3" borderId="1" xfId="2" applyFont="1" applyFill="1" applyBorder="1"/>
    <xf numFmtId="0" fontId="8" fillId="0" borderId="0" xfId="2" applyFont="1"/>
    <xf numFmtId="0" fontId="8" fillId="7" borderId="0" xfId="2" applyFont="1" applyFill="1"/>
    <xf numFmtId="0" fontId="9" fillId="14" borderId="1" xfId="2" applyFont="1" applyFill="1" applyBorder="1" applyAlignment="1"/>
    <xf numFmtId="2" fontId="8" fillId="0" borderId="1" xfId="2" applyNumberFormat="1" applyFont="1" applyBorder="1"/>
    <xf numFmtId="0" fontId="8" fillId="52" borderId="1" xfId="2" applyFont="1" applyFill="1" applyBorder="1" applyAlignment="1"/>
    <xf numFmtId="0" fontId="8" fillId="52" borderId="1" xfId="2" applyFont="1" applyFill="1" applyBorder="1"/>
    <xf numFmtId="0" fontId="8" fillId="20" borderId="1" xfId="2" applyFont="1" applyFill="1" applyBorder="1"/>
    <xf numFmtId="0" fontId="8" fillId="8" borderId="1" xfId="2" applyFont="1" applyFill="1" applyBorder="1"/>
    <xf numFmtId="0" fontId="9" fillId="14" borderId="1" xfId="2" applyFont="1" applyFill="1" applyBorder="1"/>
    <xf numFmtId="0" fontId="8" fillId="3" borderId="1" xfId="2" applyFont="1" applyFill="1" applyBorder="1"/>
    <xf numFmtId="0" fontId="7" fillId="0" borderId="0" xfId="2" applyFont="1" applyAlignment="1"/>
    <xf numFmtId="0" fontId="8" fillId="0" borderId="0" xfId="2" applyFont="1"/>
    <xf numFmtId="0" fontId="8" fillId="0" borderId="0" xfId="2" applyFont="1" applyAlignment="1"/>
    <xf numFmtId="0" fontId="7" fillId="0" borderId="0" xfId="2" applyFont="1" applyAlignment="1"/>
    <xf numFmtId="0" fontId="8" fillId="0" borderId="0" xfId="2" applyFont="1"/>
    <xf numFmtId="165" fontId="8" fillId="0" borderId="0" xfId="2" applyNumberFormat="1" applyFont="1"/>
    <xf numFmtId="0" fontId="7" fillId="0" borderId="1" xfId="2" applyFont="1" applyBorder="1" applyAlignment="1"/>
    <xf numFmtId="0" fontId="8" fillId="0" borderId="1" xfId="2" applyFont="1" applyBorder="1"/>
    <xf numFmtId="0" fontId="0" fillId="0" borderId="1" xfId="0" applyBorder="1" applyAlignment="1">
      <alignment wrapText="1"/>
    </xf>
    <xf numFmtId="0" fontId="35" fillId="55" borderId="32" xfId="52" applyFont="1" applyFill="1" applyBorder="1" applyAlignment="1">
      <alignment horizontal="center" vertical="center" wrapText="1"/>
    </xf>
    <xf numFmtId="0" fontId="35" fillId="55" borderId="9" xfId="52"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5" fillId="0" borderId="8" xfId="0" applyFont="1" applyBorder="1" applyAlignment="1">
      <alignment horizontal="right" vertical="center" wrapText="1"/>
    </xf>
    <xf numFmtId="0" fontId="15" fillId="56" borderId="8" xfId="0" applyFont="1" applyFill="1" applyBorder="1" applyAlignment="1">
      <alignment horizontal="center" vertical="center"/>
    </xf>
    <xf numFmtId="0" fontId="15" fillId="0" borderId="8" xfId="0" applyFont="1" applyBorder="1" applyAlignment="1">
      <alignment horizontal="right" vertical="center"/>
    </xf>
    <xf numFmtId="0" fontId="43" fillId="56" borderId="31" xfId="0" applyFont="1" applyFill="1" applyBorder="1" applyAlignment="1">
      <alignment horizontal="center" vertical="center"/>
    </xf>
    <xf numFmtId="0" fontId="15" fillId="56" borderId="31" xfId="0" applyFont="1" applyFill="1" applyBorder="1" applyAlignment="1">
      <alignment horizontal="center" vertical="center"/>
    </xf>
    <xf numFmtId="0" fontId="35" fillId="54" borderId="31" xfId="52" applyFont="1" applyFill="1" applyBorder="1" applyAlignment="1">
      <alignment horizontal="center" vertical="center"/>
    </xf>
    <xf numFmtId="0" fontId="37" fillId="54" borderId="31" xfId="52" applyFont="1" applyFill="1" applyBorder="1" applyAlignment="1">
      <alignment horizontal="center" vertical="center" wrapText="1"/>
    </xf>
    <xf numFmtId="0" fontId="35" fillId="55" borderId="8" xfId="52" applyFont="1" applyFill="1" applyBorder="1" applyAlignment="1">
      <alignment horizontal="center" vertical="center" wrapText="1"/>
    </xf>
    <xf numFmtId="0" fontId="8" fillId="0" borderId="8" xfId="52" applyFont="1" applyBorder="1" applyAlignment="1">
      <alignment horizontal="center" vertical="center"/>
    </xf>
    <xf numFmtId="0" fontId="14" fillId="10" borderId="30" xfId="0" applyFont="1" applyFill="1" applyBorder="1" applyAlignment="1">
      <alignment horizontal="center" vertical="center" wrapText="1"/>
    </xf>
    <xf numFmtId="0" fontId="7" fillId="0" borderId="0" xfId="2" applyFont="1" applyAlignment="1"/>
    <xf numFmtId="0" fontId="35" fillId="56" borderId="8" xfId="2" applyFont="1" applyFill="1" applyBorder="1" applyAlignment="1">
      <alignment horizontal="center" vertical="center"/>
    </xf>
    <xf numFmtId="0" fontId="40" fillId="56" borderId="8" xfId="2" applyFont="1" applyFill="1" applyBorder="1" applyAlignment="1">
      <alignment horizontal="center" vertical="center"/>
    </xf>
    <xf numFmtId="0" fontId="35" fillId="56" borderId="8" xfId="2" applyFont="1" applyFill="1" applyBorder="1" applyAlignment="1">
      <alignment horizontal="right" vertical="center"/>
    </xf>
    <xf numFmtId="0" fontId="41" fillId="56" borderId="8" xfId="2" applyFont="1" applyFill="1" applyBorder="1" applyAlignment="1">
      <alignment horizontal="right" vertical="center"/>
    </xf>
    <xf numFmtId="0" fontId="35" fillId="56" borderId="8" xfId="2" applyFont="1" applyFill="1" applyBorder="1" applyAlignment="1">
      <alignment horizontal="center" vertical="center"/>
    </xf>
    <xf numFmtId="0" fontId="35" fillId="56" borderId="8" xfId="2" applyFont="1" applyFill="1" applyBorder="1" applyAlignment="1">
      <alignment horizontal="right" vertical="center"/>
    </xf>
    <xf numFmtId="0" fontId="14" fillId="10" borderId="9" xfId="0" applyFont="1" applyFill="1" applyBorder="1" applyAlignment="1">
      <alignment horizontal="center" vertical="center"/>
    </xf>
    <xf numFmtId="0" fontId="35" fillId="56" borderId="8" xfId="2" applyFont="1" applyFill="1" applyBorder="1" applyAlignment="1">
      <alignment horizontal="right" vertical="center"/>
    </xf>
    <xf numFmtId="0" fontId="42" fillId="56" borderId="8" xfId="2" applyFont="1" applyFill="1" applyBorder="1" applyAlignment="1">
      <alignment horizontal="center" vertical="center"/>
    </xf>
    <xf numFmtId="0" fontId="42" fillId="0" borderId="8" xfId="2" applyFont="1" applyBorder="1" applyAlignment="1">
      <alignment horizontal="center" vertical="center"/>
    </xf>
    <xf numFmtId="0" fontId="42" fillId="0" borderId="8" xfId="2" applyFont="1" applyBorder="1" applyAlignment="1">
      <alignment horizontal="center" vertical="center" wrapText="1"/>
    </xf>
    <xf numFmtId="0" fontId="0" fillId="14" borderId="29" xfId="0" applyFill="1" applyBorder="1" applyAlignment="1">
      <alignment wrapText="1"/>
    </xf>
    <xf numFmtId="0" fontId="35" fillId="56" borderId="30" xfId="2" applyFont="1" applyFill="1" applyBorder="1" applyAlignment="1">
      <alignment horizontal="right" vertical="center"/>
    </xf>
    <xf numFmtId="0" fontId="44" fillId="0" borderId="0" xfId="0" applyFont="1" applyAlignment="1">
      <alignment vertical="center"/>
    </xf>
    <xf numFmtId="0" fontId="44" fillId="0" borderId="0" xfId="0" applyFont="1"/>
    <xf numFmtId="0" fontId="38" fillId="59" borderId="9" xfId="52" applyFont="1" applyFill="1" applyBorder="1" applyAlignment="1">
      <alignment horizontal="center" vertical="center" wrapText="1"/>
    </xf>
    <xf numFmtId="0" fontId="39" fillId="13" borderId="30" xfId="2" applyFont="1" applyFill="1" applyBorder="1" applyAlignment="1">
      <alignment horizontal="center" vertical="center" wrapText="1"/>
    </xf>
    <xf numFmtId="0" fontId="39" fillId="13" borderId="9" xfId="2" applyFont="1" applyFill="1" applyBorder="1" applyAlignment="1">
      <alignment vertical="center" wrapText="1"/>
    </xf>
    <xf numFmtId="0" fontId="36" fillId="13" borderId="31" xfId="2" applyFont="1" applyFill="1" applyBorder="1" applyAlignment="1">
      <alignment horizontal="center" vertical="center" wrapText="1"/>
    </xf>
    <xf numFmtId="0" fontId="9" fillId="13" borderId="31" xfId="2" applyFont="1" applyFill="1" applyBorder="1" applyAlignment="1">
      <alignment horizontal="center" vertical="center" wrapText="1"/>
    </xf>
    <xf numFmtId="0" fontId="0" fillId="0" borderId="7" xfId="0" applyBorder="1" applyAlignment="1">
      <alignment wrapText="1"/>
    </xf>
    <xf numFmtId="0" fontId="0" fillId="0" borderId="3" xfId="0" applyBorder="1" applyAlignment="1">
      <alignment wrapText="1"/>
    </xf>
    <xf numFmtId="0" fontId="0" fillId="0" borderId="1" xfId="0" applyBorder="1" applyAlignment="1">
      <alignment horizontal="right" wrapText="1"/>
    </xf>
    <xf numFmtId="0" fontId="0" fillId="0" borderId="0" xfId="0" applyFill="1" applyAlignment="1">
      <alignment wrapText="1"/>
    </xf>
    <xf numFmtId="0" fontId="0" fillId="0" borderId="0" xfId="0" applyFill="1" applyAlignment="1"/>
    <xf numFmtId="0" fontId="0" fillId="0" borderId="1" xfId="0" applyBorder="1" applyAlignment="1">
      <alignment wrapText="1"/>
    </xf>
    <xf numFmtId="0" fontId="5" fillId="6" borderId="3" xfId="0" applyFont="1" applyFill="1" applyBorder="1"/>
    <xf numFmtId="0" fontId="0" fillId="0" borderId="3" xfId="0" applyBorder="1" applyAlignment="1">
      <alignment horizontal="center" wrapText="1"/>
    </xf>
    <xf numFmtId="0" fontId="0" fillId="0" borderId="3" xfId="0" applyBorder="1" applyAlignment="1">
      <alignment vertical="center" wrapText="1"/>
    </xf>
    <xf numFmtId="0" fontId="5" fillId="0" borderId="3" xfId="0" applyFont="1"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vertical="center"/>
    </xf>
    <xf numFmtId="0" fontId="6" fillId="8" borderId="1" xfId="0" applyFont="1" applyFill="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11" fillId="7" borderId="6" xfId="0" applyFont="1" applyFill="1" applyBorder="1" applyAlignment="1">
      <alignment horizontal="center" wrapText="1"/>
    </xf>
    <xf numFmtId="0" fontId="11" fillId="7" borderId="11" xfId="0" applyFont="1" applyFill="1" applyBorder="1" applyAlignment="1">
      <alignment horizontal="center" wrapText="1"/>
    </xf>
    <xf numFmtId="0" fontId="11" fillId="7" borderId="12" xfId="0" applyFont="1" applyFill="1" applyBorder="1" applyAlignment="1">
      <alignment horizont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wrapText="1"/>
    </xf>
    <xf numFmtId="0" fontId="8" fillId="0" borderId="1" xfId="2" applyNumberFormat="1" applyFont="1" applyBorder="1"/>
    <xf numFmtId="0" fontId="9" fillId="0" borderId="0" xfId="2" applyFont="1" applyBorder="1"/>
    <xf numFmtId="11" fontId="47" fillId="61" borderId="1" xfId="2" applyNumberFormat="1" applyFont="1" applyFill="1" applyBorder="1"/>
    <xf numFmtId="0" fontId="0" fillId="0" borderId="13" xfId="0" applyBorder="1"/>
    <xf numFmtId="0" fontId="0" fillId="0" borderId="15" xfId="0" applyBorder="1"/>
    <xf numFmtId="0" fontId="0" fillId="0" borderId="16" xfId="0" applyBorder="1"/>
    <xf numFmtId="0" fontId="0" fillId="0" borderId="12" xfId="0" applyBorder="1"/>
    <xf numFmtId="0" fontId="0" fillId="0" borderId="6" xfId="0" applyBorder="1"/>
    <xf numFmtId="0" fontId="0" fillId="0" borderId="11" xfId="0" applyBorder="1"/>
    <xf numFmtId="0" fontId="0" fillId="0" borderId="10" xfId="0" applyBorder="1"/>
    <xf numFmtId="0" fontId="0" fillId="0" borderId="2" xfId="0" applyBorder="1"/>
    <xf numFmtId="165" fontId="9" fillId="0" borderId="16" xfId="2" applyNumberFormat="1" applyFont="1" applyFill="1" applyBorder="1"/>
    <xf numFmtId="0" fontId="48" fillId="62" borderId="31" xfId="0" applyFont="1" applyFill="1" applyBorder="1" applyAlignment="1">
      <alignment horizontal="center" vertical="center" wrapText="1"/>
    </xf>
    <xf numFmtId="0" fontId="50" fillId="55" borderId="8"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62" borderId="8" xfId="0" applyFont="1" applyFill="1" applyBorder="1" applyAlignment="1">
      <alignment horizontal="center" vertical="center" wrapText="1"/>
    </xf>
    <xf numFmtId="10" fontId="50" fillId="0" borderId="8" xfId="0" applyNumberFormat="1" applyFont="1" applyBorder="1" applyAlignment="1">
      <alignment horizontal="center" vertical="center" wrapText="1"/>
    </xf>
    <xf numFmtId="10" fontId="50" fillId="63" borderId="8" xfId="0" applyNumberFormat="1" applyFont="1" applyFill="1" applyBorder="1" applyAlignment="1">
      <alignment horizontal="center" vertical="center" wrapText="1"/>
    </xf>
    <xf numFmtId="9" fontId="50" fillId="64" borderId="8" xfId="0" applyNumberFormat="1" applyFont="1" applyFill="1" applyBorder="1" applyAlignment="1">
      <alignment horizontal="center" vertical="center" wrapText="1"/>
    </xf>
    <xf numFmtId="0" fontId="50" fillId="65" borderId="8" xfId="0" applyFont="1" applyFill="1" applyBorder="1" applyAlignment="1">
      <alignment horizontal="center" vertical="center" wrapText="1"/>
    </xf>
    <xf numFmtId="9" fontId="50" fillId="0" borderId="8" xfId="0" applyNumberFormat="1" applyFont="1" applyBorder="1" applyAlignment="1">
      <alignment horizontal="center" vertical="center" wrapText="1"/>
    </xf>
    <xf numFmtId="0" fontId="50" fillId="66" borderId="8" xfId="0" applyFont="1" applyFill="1" applyBorder="1" applyAlignment="1">
      <alignment horizontal="center" vertical="center" wrapText="1"/>
    </xf>
    <xf numFmtId="9" fontId="50" fillId="63" borderId="8" xfId="0" applyNumberFormat="1" applyFont="1" applyFill="1" applyBorder="1" applyAlignment="1">
      <alignment horizontal="center" vertical="center" wrapText="1"/>
    </xf>
    <xf numFmtId="10" fontId="50" fillId="64" borderId="8" xfId="0" applyNumberFormat="1" applyFont="1" applyFill="1" applyBorder="1" applyAlignment="1">
      <alignment horizontal="center" vertical="center" wrapText="1"/>
    </xf>
    <xf numFmtId="0" fontId="50" fillId="67" borderId="8" xfId="0" applyFont="1" applyFill="1" applyBorder="1" applyAlignment="1">
      <alignment horizontal="center" vertical="center" wrapText="1"/>
    </xf>
    <xf numFmtId="9" fontId="50" fillId="57" borderId="8" xfId="0" applyNumberFormat="1" applyFont="1" applyFill="1" applyBorder="1" applyAlignment="1">
      <alignment horizontal="center" vertical="center" wrapText="1"/>
    </xf>
    <xf numFmtId="10" fontId="50" fillId="57" borderId="8" xfId="0" applyNumberFormat="1" applyFont="1" applyFill="1" applyBorder="1" applyAlignment="1">
      <alignment horizontal="center" vertical="center" wrapText="1"/>
    </xf>
    <xf numFmtId="0" fontId="0" fillId="0" borderId="37" xfId="0" applyBorder="1"/>
    <xf numFmtId="0" fontId="0" fillId="0" borderId="0" xfId="0" applyBorder="1"/>
    <xf numFmtId="0" fontId="0" fillId="0" borderId="38" xfId="0" applyBorder="1"/>
    <xf numFmtId="0" fontId="0" fillId="0" borderId="27" xfId="0" applyBorder="1"/>
    <xf numFmtId="0" fontId="0" fillId="0" borderId="39" xfId="0" applyBorder="1"/>
    <xf numFmtId="0" fontId="0" fillId="0" borderId="28" xfId="0" applyBorder="1"/>
    <xf numFmtId="0" fontId="0" fillId="0" borderId="40" xfId="0" applyBorder="1"/>
    <xf numFmtId="0" fontId="0" fillId="0" borderId="36" xfId="0" applyBorder="1"/>
    <xf numFmtId="0" fontId="0" fillId="0" borderId="8" xfId="0" applyBorder="1"/>
    <xf numFmtId="0" fontId="0" fillId="0" borderId="26" xfId="0" applyBorder="1"/>
    <xf numFmtId="0" fontId="0" fillId="0" borderId="0" xfId="0" applyAlignment="1">
      <alignment vertical="center"/>
    </xf>
    <xf numFmtId="0" fontId="0" fillId="0" borderId="0" xfId="0" applyFill="1"/>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12" borderId="4" xfId="0" applyFill="1" applyBorder="1" applyAlignment="1">
      <alignment horizontal="center" vertical="top"/>
    </xf>
    <xf numFmtId="0" fontId="15" fillId="0" borderId="8" xfId="0" applyFont="1" applyBorder="1" applyAlignment="1">
      <alignment vertical="center"/>
    </xf>
    <xf numFmtId="0" fontId="14" fillId="10" borderId="31" xfId="0" applyFont="1" applyFill="1" applyBorder="1" applyAlignment="1">
      <alignment horizontal="center" vertical="center" wrapText="1"/>
    </xf>
    <xf numFmtId="0" fontId="14" fillId="11" borderId="9" xfId="0" applyFont="1" applyFill="1" applyBorder="1" applyAlignment="1">
      <alignment vertical="center" wrapText="1"/>
    </xf>
    <xf numFmtId="0" fontId="0" fillId="0" borderId="8" xfId="0" applyBorder="1" applyAlignment="1">
      <alignment horizontal="right" vertical="center"/>
    </xf>
    <xf numFmtId="0" fontId="0" fillId="0" borderId="0" xfId="0" applyFill="1" applyBorder="1"/>
    <xf numFmtId="0" fontId="0" fillId="0" borderId="1" xfId="0" applyBorder="1" applyAlignment="1">
      <alignment wrapText="1"/>
    </xf>
    <xf numFmtId="0" fontId="0" fillId="0" borderId="1" xfId="0" applyBorder="1" applyAlignment="1">
      <alignment horizontal="center" wrapText="1"/>
    </xf>
    <xf numFmtId="0" fontId="49" fillId="11" borderId="9" xfId="0" applyFont="1" applyFill="1" applyBorder="1" applyAlignment="1">
      <alignment horizontal="center" vertical="center" wrapText="1"/>
    </xf>
    <xf numFmtId="0" fontId="15" fillId="62" borderId="30"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15" fillId="69" borderId="9" xfId="0" applyFont="1" applyFill="1" applyBorder="1" applyAlignment="1">
      <alignment vertical="center"/>
    </xf>
    <xf numFmtId="0" fontId="55" fillId="0" borderId="8" xfId="0" applyFont="1" applyBorder="1" applyAlignment="1">
      <alignment vertical="center"/>
    </xf>
    <xf numFmtId="0" fontId="3" fillId="0" borderId="9" xfId="0" applyFont="1" applyBorder="1" applyAlignment="1">
      <alignment vertical="center"/>
    </xf>
    <xf numFmtId="0" fontId="55" fillId="0" borderId="40" xfId="0" applyFont="1" applyBorder="1" applyAlignment="1">
      <alignment vertical="center"/>
    </xf>
    <xf numFmtId="4" fontId="15" fillId="0" borderId="8" xfId="0" applyNumberFormat="1" applyFont="1" applyBorder="1" applyAlignment="1">
      <alignment horizontal="right" vertical="center"/>
    </xf>
    <xf numFmtId="0" fontId="0" fillId="14" borderId="39" xfId="0" applyFill="1" applyBorder="1"/>
    <xf numFmtId="0" fontId="0" fillId="14" borderId="40" xfId="0" applyFill="1" applyBorder="1"/>
    <xf numFmtId="0" fontId="0" fillId="14" borderId="0" xfId="0" applyFill="1" applyBorder="1"/>
    <xf numFmtId="0" fontId="0" fillId="14" borderId="28" xfId="0" applyFill="1" applyBorder="1"/>
    <xf numFmtId="0" fontId="0" fillId="14" borderId="0" xfId="0" applyFill="1" applyBorder="1" applyAlignment="1">
      <alignment vertical="center"/>
    </xf>
    <xf numFmtId="0" fontId="0" fillId="14" borderId="36" xfId="0" applyFill="1" applyBorder="1"/>
    <xf numFmtId="0" fontId="12" fillId="14" borderId="0" xfId="0" applyFont="1" applyFill="1" applyBorder="1" applyAlignment="1">
      <alignment horizontal="justify" vertical="center"/>
    </xf>
    <xf numFmtId="0" fontId="0" fillId="14" borderId="8" xfId="0" applyFill="1" applyBorder="1"/>
    <xf numFmtId="0" fontId="12" fillId="14" borderId="0" xfId="0" applyFont="1" applyFill="1" applyBorder="1" applyAlignment="1">
      <alignment horizontal="center" vertical="center" wrapText="1"/>
    </xf>
    <xf numFmtId="0" fontId="0" fillId="14" borderId="38" xfId="0" applyFill="1" applyBorder="1"/>
    <xf numFmtId="0" fontId="0" fillId="14" borderId="26" xfId="0" applyFill="1" applyBorder="1"/>
    <xf numFmtId="0" fontId="0" fillId="14" borderId="27" xfId="0" applyFill="1" applyBorder="1"/>
    <xf numFmtId="0" fontId="14" fillId="10" borderId="46" xfId="0" applyFont="1" applyFill="1" applyBorder="1" applyAlignment="1">
      <alignment horizontal="center" vertical="center"/>
    </xf>
    <xf numFmtId="0" fontId="15" fillId="56" borderId="47" xfId="0" applyFont="1" applyFill="1" applyBorder="1" applyAlignment="1">
      <alignment horizontal="center" vertical="center"/>
    </xf>
    <xf numFmtId="0" fontId="15" fillId="0" borderId="47" xfId="0" applyFont="1" applyBorder="1" applyAlignment="1">
      <alignment horizontal="center" vertical="center"/>
    </xf>
    <xf numFmtId="0" fontId="14" fillId="10" borderId="48" xfId="0" applyFont="1" applyFill="1" applyBorder="1" applyAlignment="1">
      <alignment horizontal="center" vertical="center"/>
    </xf>
    <xf numFmtId="0" fontId="15" fillId="0" borderId="49" xfId="0" applyFont="1" applyBorder="1" applyAlignment="1">
      <alignment horizontal="center" vertical="center"/>
    </xf>
    <xf numFmtId="0" fontId="0" fillId="14" borderId="0" xfId="0" applyFill="1"/>
    <xf numFmtId="4" fontId="0" fillId="0" borderId="8" xfId="0" applyNumberFormat="1" applyBorder="1" applyAlignment="1">
      <alignment horizontal="right" vertical="center"/>
    </xf>
    <xf numFmtId="2" fontId="15" fillId="0" borderId="8" xfId="0" applyNumberFormat="1" applyFont="1" applyBorder="1" applyAlignment="1">
      <alignment horizontal="right" vertical="center"/>
    </xf>
    <xf numFmtId="0" fontId="14" fillId="12" borderId="9" xfId="0" applyFont="1" applyFill="1" applyBorder="1" applyAlignment="1">
      <alignment vertical="center"/>
    </xf>
    <xf numFmtId="0" fontId="15" fillId="12" borderId="8" xfId="0" applyFont="1" applyFill="1" applyBorder="1" applyAlignment="1">
      <alignment horizontal="right" vertical="center"/>
    </xf>
    <xf numFmtId="2" fontId="15" fillId="12" borderId="8" xfId="0" applyNumberFormat="1" applyFont="1" applyFill="1" applyBorder="1" applyAlignment="1">
      <alignment horizontal="right" vertical="center"/>
    </xf>
    <xf numFmtId="0" fontId="15" fillId="68" borderId="0" xfId="0" applyFont="1" applyFill="1" applyBorder="1" applyAlignment="1">
      <alignment horizontal="center" vertical="center"/>
    </xf>
    <xf numFmtId="0" fontId="15" fillId="62" borderId="9" xfId="0" applyFont="1" applyFill="1" applyBorder="1" applyAlignment="1">
      <alignment horizontal="left" vertical="center"/>
    </xf>
    <xf numFmtId="0" fontId="15" fillId="68" borderId="36" xfId="0" applyFont="1" applyFill="1" applyBorder="1" applyAlignment="1">
      <alignment horizontal="center" vertical="center"/>
    </xf>
    <xf numFmtId="10" fontId="15" fillId="68" borderId="8" xfId="0" applyNumberFormat="1" applyFont="1" applyFill="1" applyBorder="1" applyAlignment="1">
      <alignment horizontal="left" vertical="center"/>
    </xf>
    <xf numFmtId="166" fontId="15" fillId="68" borderId="8" xfId="0" applyNumberFormat="1" applyFont="1" applyFill="1" applyBorder="1" applyAlignment="1">
      <alignment horizontal="left" vertical="center"/>
    </xf>
    <xf numFmtId="166" fontId="15" fillId="68" borderId="28" xfId="0" applyNumberFormat="1" applyFont="1" applyFill="1" applyBorder="1" applyAlignment="1">
      <alignment horizontal="left" vertical="center"/>
    </xf>
    <xf numFmtId="0" fontId="0" fillId="74" borderId="30" xfId="0" applyFill="1" applyBorder="1"/>
    <xf numFmtId="2" fontId="15" fillId="0" borderId="9" xfId="0" applyNumberFormat="1" applyFont="1" applyBorder="1" applyAlignment="1">
      <alignment horizontal="right" vertical="center"/>
    </xf>
    <xf numFmtId="0" fontId="16" fillId="76" borderId="59" xfId="0" applyFont="1" applyFill="1" applyBorder="1"/>
    <xf numFmtId="0" fontId="63" fillId="76" borderId="54" xfId="0" applyFont="1" applyFill="1" applyBorder="1"/>
    <xf numFmtId="0" fontId="5" fillId="6" borderId="44" xfId="0" applyFont="1" applyFill="1" applyBorder="1" applyAlignment="1">
      <alignment wrapText="1"/>
    </xf>
    <xf numFmtId="0" fontId="5" fillId="6" borderId="46" xfId="0" applyFont="1" applyFill="1" applyBorder="1" applyAlignment="1">
      <alignment wrapText="1"/>
    </xf>
    <xf numFmtId="0" fontId="5" fillId="0" borderId="1" xfId="0" applyFont="1" applyBorder="1" applyAlignment="1">
      <alignment horizontal="center"/>
    </xf>
    <xf numFmtId="0" fontId="5" fillId="0" borderId="58" xfId="0" applyFont="1" applyBorder="1" applyAlignment="1">
      <alignment horizontal="center"/>
    </xf>
    <xf numFmtId="0" fontId="0" fillId="0" borderId="58" xfId="0" applyBorder="1" applyAlignment="1">
      <alignment wrapText="1"/>
    </xf>
    <xf numFmtId="0" fontId="0" fillId="0" borderId="45" xfId="0" applyBorder="1" applyAlignment="1">
      <alignment wrapText="1"/>
    </xf>
    <xf numFmtId="0" fontId="0" fillId="0" borderId="47" xfId="0" applyBorder="1" applyAlignment="1">
      <alignment wrapText="1"/>
    </xf>
    <xf numFmtId="0" fontId="5" fillId="6" borderId="46" xfId="0" applyFont="1" applyFill="1" applyBorder="1"/>
    <xf numFmtId="0" fontId="0" fillId="0" borderId="50" xfId="0" applyBorder="1"/>
    <xf numFmtId="0" fontId="0" fillId="0" borderId="49" xfId="0" applyBorder="1"/>
    <xf numFmtId="0" fontId="0" fillId="0" borderId="39" xfId="0" applyBorder="1" applyAlignment="1">
      <alignment wrapText="1"/>
    </xf>
    <xf numFmtId="0" fontId="0" fillId="0" borderId="28" xfId="0" applyBorder="1" applyAlignment="1">
      <alignment wrapText="1"/>
    </xf>
    <xf numFmtId="0" fontId="0" fillId="0" borderId="40" xfId="0" applyBorder="1" applyAlignment="1">
      <alignment wrapText="1"/>
    </xf>
    <xf numFmtId="0" fontId="0" fillId="0" borderId="36" xfId="0" applyBorder="1" applyAlignment="1">
      <alignment wrapText="1"/>
    </xf>
    <xf numFmtId="0" fontId="0" fillId="0" borderId="8" xfId="0" applyBorder="1" applyAlignment="1">
      <alignment wrapText="1"/>
    </xf>
    <xf numFmtId="2" fontId="14" fillId="11" borderId="9" xfId="0" applyNumberFormat="1" applyFont="1" applyFill="1" applyBorder="1" applyAlignment="1">
      <alignment vertical="center"/>
    </xf>
    <xf numFmtId="0" fontId="0" fillId="0" borderId="35" xfId="0" applyBorder="1"/>
    <xf numFmtId="0" fontId="7" fillId="0" borderId="0" xfId="2" applyFont="1" applyBorder="1" applyAlignment="1"/>
    <xf numFmtId="0" fontId="55" fillId="72" borderId="9" xfId="0" applyFont="1" applyFill="1" applyBorder="1" applyAlignment="1">
      <alignment vertical="center"/>
    </xf>
    <xf numFmtId="0" fontId="3" fillId="20" borderId="7" xfId="0" applyFont="1" applyFill="1" applyBorder="1"/>
    <xf numFmtId="0" fontId="3" fillId="60" borderId="30" xfId="0" applyFont="1" applyFill="1" applyBorder="1" applyAlignment="1">
      <alignment horizontal="center" vertical="center" wrapText="1"/>
    </xf>
    <xf numFmtId="0" fontId="5" fillId="0" borderId="8" xfId="0" applyFont="1" applyFill="1" applyBorder="1" applyAlignment="1">
      <alignment vertical="center"/>
    </xf>
    <xf numFmtId="0" fontId="0" fillId="0" borderId="0" xfId="0" applyProtection="1">
      <protection locked="0"/>
    </xf>
    <xf numFmtId="0" fontId="12" fillId="0" borderId="0" xfId="0" applyFont="1"/>
    <xf numFmtId="0" fontId="12" fillId="8" borderId="30" xfId="0" applyFont="1" applyFill="1" applyBorder="1" applyProtection="1">
      <protection locked="0"/>
    </xf>
    <xf numFmtId="0" fontId="12" fillId="8" borderId="35" xfId="0" applyFont="1" applyFill="1" applyBorder="1" applyProtection="1">
      <protection locked="0"/>
    </xf>
    <xf numFmtId="0" fontId="12" fillId="8" borderId="31" xfId="0" applyFont="1" applyFill="1" applyBorder="1" applyProtection="1">
      <protection locked="0"/>
    </xf>
    <xf numFmtId="0" fontId="12" fillId="76" borderId="58" xfId="0" applyFont="1" applyFill="1" applyBorder="1" applyProtection="1">
      <protection locked="0"/>
    </xf>
    <xf numFmtId="0" fontId="12" fillId="76" borderId="45" xfId="0" applyFont="1" applyFill="1" applyBorder="1" applyProtection="1">
      <protection locked="0"/>
    </xf>
    <xf numFmtId="0" fontId="12" fillId="76" borderId="1" xfId="0" applyFont="1" applyFill="1" applyBorder="1" applyProtection="1">
      <protection locked="0"/>
    </xf>
    <xf numFmtId="0" fontId="12" fillId="76" borderId="47" xfId="0" applyFont="1" applyFill="1" applyBorder="1" applyProtection="1">
      <protection locked="0"/>
    </xf>
    <xf numFmtId="0" fontId="12" fillId="76" borderId="50" xfId="0" applyFont="1" applyFill="1" applyBorder="1" applyProtection="1">
      <protection locked="0"/>
    </xf>
    <xf numFmtId="0" fontId="12" fillId="76" borderId="49" xfId="0" applyFont="1" applyFill="1" applyBorder="1" applyProtection="1">
      <protection locked="0"/>
    </xf>
    <xf numFmtId="0" fontId="12" fillId="0" borderId="0" xfId="0" applyFont="1" applyProtection="1">
      <protection locked="0"/>
    </xf>
    <xf numFmtId="0" fontId="16" fillId="76" borderId="63" xfId="0" applyFont="1" applyFill="1" applyBorder="1"/>
    <xf numFmtId="0" fontId="63" fillId="76" borderId="64" xfId="0" applyFont="1" applyFill="1" applyBorder="1"/>
    <xf numFmtId="0" fontId="15" fillId="0" borderId="30" xfId="0" applyFont="1" applyBorder="1" applyAlignment="1">
      <alignment horizontal="center" vertical="center"/>
    </xf>
    <xf numFmtId="0" fontId="15" fillId="0" borderId="8" xfId="0" applyFont="1" applyBorder="1" applyAlignment="1">
      <alignment horizontal="center" vertical="center"/>
    </xf>
    <xf numFmtId="0" fontId="55" fillId="72" borderId="40" xfId="0" applyFont="1" applyFill="1" applyBorder="1" applyAlignment="1">
      <alignment vertical="center"/>
    </xf>
    <xf numFmtId="0" fontId="9" fillId="13" borderId="8" xfId="2" applyFont="1" applyFill="1" applyBorder="1" applyAlignment="1">
      <alignment horizontal="center" vertical="center" wrapText="1"/>
    </xf>
    <xf numFmtId="0" fontId="0" fillId="84" borderId="54" xfId="0" applyFill="1" applyBorder="1" applyAlignment="1">
      <alignment vertical="center" wrapText="1"/>
    </xf>
    <xf numFmtId="0" fontId="0" fillId="83" borderId="59" xfId="0" applyFill="1" applyBorder="1" applyAlignment="1">
      <alignment vertical="center" wrapText="1"/>
    </xf>
    <xf numFmtId="0" fontId="66" fillId="56" borderId="8" xfId="2" applyFont="1" applyFill="1" applyBorder="1" applyAlignment="1">
      <alignment horizontal="right" vertical="center"/>
    </xf>
    <xf numFmtId="0" fontId="9" fillId="0" borderId="0" xfId="2" applyFont="1" applyFill="1" applyBorder="1"/>
    <xf numFmtId="0" fontId="39" fillId="13" borderId="30" xfId="2" applyFont="1" applyFill="1" applyBorder="1" applyAlignment="1">
      <alignment vertical="center" wrapText="1"/>
    </xf>
    <xf numFmtId="0" fontId="0" fillId="0" borderId="0" xfId="0" applyBorder="1" applyAlignment="1">
      <alignment vertical="center" wrapText="1"/>
    </xf>
    <xf numFmtId="0" fontId="0" fillId="76" borderId="34" xfId="0" applyFill="1" applyBorder="1" applyAlignment="1">
      <alignment vertical="center" wrapText="1"/>
    </xf>
    <xf numFmtId="0" fontId="0" fillId="76" borderId="30" xfId="0" applyFill="1" applyBorder="1" applyAlignment="1">
      <alignment vertical="center" wrapText="1"/>
    </xf>
    <xf numFmtId="0" fontId="3" fillId="0" borderId="9" xfId="0" applyFont="1" applyFill="1" applyBorder="1" applyAlignment="1"/>
    <xf numFmtId="0" fontId="15" fillId="85" borderId="8" xfId="0" applyFont="1" applyFill="1" applyBorder="1" applyAlignment="1">
      <alignment horizontal="center" vertical="center"/>
    </xf>
    <xf numFmtId="0" fontId="55" fillId="72" borderId="36" xfId="0" applyFont="1" applyFill="1" applyBorder="1" applyAlignment="1">
      <alignment vertical="center"/>
    </xf>
    <xf numFmtId="0" fontId="0" fillId="4" borderId="32" xfId="0" applyFill="1" applyBorder="1"/>
    <xf numFmtId="0" fontId="55" fillId="4" borderId="9" xfId="0" applyFont="1" applyFill="1" applyBorder="1" applyAlignment="1">
      <alignment vertical="center"/>
    </xf>
    <xf numFmtId="0" fontId="56" fillId="4" borderId="40" xfId="0" applyFont="1" applyFill="1" applyBorder="1" applyAlignment="1">
      <alignment vertical="center" wrapText="1"/>
    </xf>
    <xf numFmtId="0" fontId="56" fillId="4" borderId="36" xfId="0" applyFont="1" applyFill="1" applyBorder="1" applyAlignment="1">
      <alignment vertical="center" wrapText="1"/>
    </xf>
    <xf numFmtId="0" fontId="3" fillId="7" borderId="1" xfId="0" applyFont="1" applyFill="1" applyBorder="1" applyAlignment="1">
      <alignment horizontal="left"/>
    </xf>
    <xf numFmtId="0" fontId="0" fillId="76" borderId="38" xfId="0" applyFill="1" applyBorder="1" applyAlignment="1">
      <alignment vertical="center" wrapText="1"/>
    </xf>
    <xf numFmtId="0" fontId="0" fillId="76" borderId="32" xfId="0" applyFill="1" applyBorder="1" applyAlignment="1">
      <alignment vertical="center" wrapText="1"/>
    </xf>
    <xf numFmtId="0" fontId="9" fillId="13" borderId="30" xfId="2" applyFont="1" applyFill="1" applyBorder="1" applyAlignment="1">
      <alignment vertical="center" wrapText="1"/>
    </xf>
    <xf numFmtId="0" fontId="0" fillId="0" borderId="30" xfId="0" applyBorder="1"/>
    <xf numFmtId="0" fontId="67" fillId="88" borderId="30" xfId="2" applyFont="1" applyFill="1" applyBorder="1" applyAlignment="1">
      <alignment vertical="center" wrapText="1"/>
    </xf>
    <xf numFmtId="0" fontId="55" fillId="72" borderId="30" xfId="0" applyFont="1" applyFill="1" applyBorder="1" applyAlignment="1">
      <alignment vertical="center"/>
    </xf>
    <xf numFmtId="2" fontId="0" fillId="0" borderId="34" xfId="0" applyNumberFormat="1" applyBorder="1"/>
    <xf numFmtId="2" fontId="0" fillId="0" borderId="30" xfId="0" applyNumberFormat="1" applyBorder="1"/>
    <xf numFmtId="2" fontId="0" fillId="0" borderId="40" xfId="0" applyNumberFormat="1" applyBorder="1"/>
    <xf numFmtId="165" fontId="9" fillId="0" borderId="0" xfId="2" applyNumberFormat="1" applyFont="1"/>
    <xf numFmtId="165" fontId="9" fillId="0" borderId="16" xfId="2" applyNumberFormat="1" applyFont="1" applyBorder="1"/>
    <xf numFmtId="2" fontId="0" fillId="0" borderId="0" xfId="0" applyNumberFormat="1"/>
    <xf numFmtId="11" fontId="0" fillId="0" borderId="0" xfId="0" applyNumberFormat="1"/>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0" fontId="15" fillId="0" borderId="31" xfId="0" applyFont="1" applyBorder="1" applyAlignment="1">
      <alignment horizontal="justify" vertical="center" wrapText="1"/>
    </xf>
    <xf numFmtId="0" fontId="12" fillId="0" borderId="9" xfId="0" applyFont="1" applyBorder="1" applyAlignment="1">
      <alignment horizontal="justify" vertical="center" wrapText="1"/>
    </xf>
    <xf numFmtId="3" fontId="12" fillId="0" borderId="8" xfId="0" applyNumberFormat="1" applyFont="1" applyBorder="1" applyAlignment="1">
      <alignment horizontal="justify" vertical="center" wrapText="1"/>
    </xf>
    <xf numFmtId="0" fontId="74" fillId="0" borderId="0" xfId="0" applyFont="1" applyAlignment="1">
      <alignment horizontal="justify" vertical="center"/>
    </xf>
    <xf numFmtId="165" fontId="12" fillId="0" borderId="8" xfId="0" applyNumberFormat="1" applyFont="1" applyBorder="1" applyAlignment="1">
      <alignment horizontal="justify" vertical="center" wrapText="1"/>
    </xf>
    <xf numFmtId="0" fontId="18" fillId="0" borderId="1" xfId="2" applyFont="1" applyFill="1" applyBorder="1"/>
    <xf numFmtId="0" fontId="0" fillId="0" borderId="1" xfId="0" applyFill="1" applyBorder="1"/>
    <xf numFmtId="165" fontId="0" fillId="0" borderId="1" xfId="0" applyNumberFormat="1" applyFont="1" applyBorder="1"/>
    <xf numFmtId="167" fontId="8" fillId="16" borderId="1" xfId="2" applyNumberFormat="1" applyFont="1" applyFill="1" applyBorder="1"/>
    <xf numFmtId="165" fontId="8" fillId="0" borderId="1" xfId="2" applyNumberFormat="1" applyFont="1" applyBorder="1"/>
    <xf numFmtId="165" fontId="0" fillId="0" borderId="1" xfId="0" applyNumberFormat="1" applyBorder="1"/>
    <xf numFmtId="2" fontId="15" fillId="10" borderId="8" xfId="0" applyNumberFormat="1" applyFont="1" applyFill="1" applyBorder="1" applyAlignment="1">
      <alignment horizontal="center" vertical="center"/>
    </xf>
    <xf numFmtId="165" fontId="15" fillId="10" borderId="8" xfId="0" applyNumberFormat="1" applyFont="1" applyFill="1" applyBorder="1" applyAlignment="1">
      <alignment horizontal="center" vertical="center"/>
    </xf>
    <xf numFmtId="168" fontId="15" fillId="0" borderId="8" xfId="0" applyNumberFormat="1" applyFont="1" applyBorder="1" applyAlignment="1">
      <alignment horizontal="right" vertical="center" wrapText="1"/>
    </xf>
    <xf numFmtId="168" fontId="15" fillId="0" borderId="8" xfId="0" applyNumberFormat="1" applyFont="1" applyBorder="1" applyAlignment="1">
      <alignment horizontal="right" vertical="center"/>
    </xf>
    <xf numFmtId="0" fontId="8" fillId="16" borderId="1" xfId="2" applyNumberFormat="1" applyFont="1" applyFill="1" applyBorder="1"/>
    <xf numFmtId="0" fontId="0" fillId="0" borderId="15" xfId="0" applyBorder="1" applyAlignment="1">
      <alignment horizontal="center" vertical="top"/>
    </xf>
    <xf numFmtId="0" fontId="0" fillId="0" borderId="0" xfId="0" applyBorder="1" applyAlignment="1">
      <alignment horizontal="center" vertical="top"/>
    </xf>
    <xf numFmtId="0" fontId="14" fillId="10" borderId="30" xfId="0" applyFont="1" applyFill="1" applyBorder="1" applyAlignment="1">
      <alignment vertical="center"/>
    </xf>
    <xf numFmtId="0" fontId="50" fillId="0" borderId="8" xfId="0" applyNumberFormat="1" applyFont="1" applyBorder="1" applyAlignment="1">
      <alignment horizontal="center" vertical="center" wrapText="1"/>
    </xf>
    <xf numFmtId="0" fontId="0" fillId="8" borderId="1" xfId="0" applyFill="1" applyBorder="1" applyAlignment="1">
      <alignment wrapText="1"/>
    </xf>
    <xf numFmtId="0" fontId="69" fillId="89" borderId="0" xfId="0" applyFont="1" applyFill="1" applyBorder="1" applyAlignment="1">
      <alignment horizontal="center" vertical="center"/>
    </xf>
    <xf numFmtId="0" fontId="12" fillId="76" borderId="68" xfId="0" applyFont="1" applyFill="1" applyBorder="1" applyProtection="1">
      <protection locked="0"/>
    </xf>
    <xf numFmtId="0" fontId="12" fillId="76" borderId="5" xfId="0" applyFont="1" applyFill="1" applyBorder="1" applyProtection="1">
      <protection locked="0"/>
    </xf>
    <xf numFmtId="0" fontId="12" fillId="76" borderId="55" xfId="0" applyFont="1" applyFill="1" applyBorder="1" applyProtection="1">
      <protection locked="0"/>
    </xf>
    <xf numFmtId="0" fontId="12" fillId="76" borderId="44" xfId="0" applyFont="1" applyFill="1" applyBorder="1" applyProtection="1">
      <protection locked="0"/>
    </xf>
    <xf numFmtId="0" fontId="12" fillId="76" borderId="46" xfId="0" applyFont="1" applyFill="1" applyBorder="1" applyProtection="1">
      <protection locked="0"/>
    </xf>
    <xf numFmtId="0" fontId="12" fillId="76" borderId="48" xfId="0" applyFont="1" applyFill="1" applyBorder="1" applyProtection="1">
      <protection locked="0"/>
    </xf>
    <xf numFmtId="0" fontId="62" fillId="75" borderId="38" xfId="0" applyFont="1" applyFill="1" applyBorder="1" applyAlignment="1">
      <alignment horizontal="center" vertical="center"/>
    </xf>
    <xf numFmtId="0" fontId="62" fillId="75" borderId="27" xfId="0" applyFont="1" applyFill="1" applyBorder="1" applyAlignment="1">
      <alignment horizontal="center" vertical="center"/>
    </xf>
    <xf numFmtId="0" fontId="62" fillId="75" borderId="39" xfId="0" applyFont="1" applyFill="1" applyBorder="1" applyAlignment="1">
      <alignment horizontal="center" vertical="center"/>
    </xf>
    <xf numFmtId="0" fontId="62" fillId="75" borderId="28" xfId="0" applyFont="1" applyFill="1" applyBorder="1" applyAlignment="1">
      <alignment horizontal="center" vertical="center"/>
    </xf>
    <xf numFmtId="0" fontId="60" fillId="77" borderId="46" xfId="53" applyFill="1" applyBorder="1" applyAlignment="1">
      <alignment horizontal="center" vertical="center"/>
    </xf>
    <xf numFmtId="0" fontId="60" fillId="76" borderId="46" xfId="53" applyFill="1" applyBorder="1" applyAlignment="1">
      <alignment horizontal="center" vertical="center"/>
    </xf>
    <xf numFmtId="0" fontId="60" fillId="20" borderId="52" xfId="53" applyFill="1" applyBorder="1" applyAlignment="1">
      <alignment horizontal="center" vertical="center"/>
    </xf>
    <xf numFmtId="0" fontId="60" fillId="20" borderId="46" xfId="53" applyFill="1" applyBorder="1" applyAlignment="1">
      <alignment horizontal="center" vertical="center"/>
    </xf>
    <xf numFmtId="0" fontId="60" fillId="20" borderId="51" xfId="53" applyFill="1" applyBorder="1" applyAlignment="1">
      <alignment horizontal="center" vertical="center"/>
    </xf>
    <xf numFmtId="0" fontId="60" fillId="20" borderId="47" xfId="53" applyFill="1" applyBorder="1" applyAlignment="1">
      <alignment horizontal="center" vertical="center"/>
    </xf>
    <xf numFmtId="0" fontId="60" fillId="76" borderId="47" xfId="53" applyFill="1" applyBorder="1" applyAlignment="1">
      <alignment horizontal="center" vertical="center"/>
    </xf>
    <xf numFmtId="0" fontId="60" fillId="77" borderId="47" xfId="53" applyFill="1" applyBorder="1" applyAlignment="1">
      <alignment horizontal="center" vertical="center"/>
    </xf>
    <xf numFmtId="0" fontId="60" fillId="78" borderId="47" xfId="53" applyFill="1" applyBorder="1" applyAlignment="1">
      <alignment horizontal="center" vertical="center"/>
    </xf>
    <xf numFmtId="0" fontId="60" fillId="8" borderId="61" xfId="53" applyFill="1" applyBorder="1" applyAlignment="1">
      <alignment horizontal="center" vertical="center"/>
    </xf>
    <xf numFmtId="0" fontId="60" fillId="8" borderId="51" xfId="53" applyFill="1" applyBorder="1" applyAlignment="1">
      <alignment horizontal="center" vertical="center"/>
    </xf>
    <xf numFmtId="0" fontId="60" fillId="86" borderId="47" xfId="53" applyFill="1" applyBorder="1" applyAlignment="1">
      <alignment horizontal="center" vertical="center"/>
    </xf>
    <xf numFmtId="0" fontId="60" fillId="7" borderId="47" xfId="53" applyFill="1" applyBorder="1" applyAlignment="1">
      <alignment horizontal="center" vertical="center"/>
    </xf>
    <xf numFmtId="0" fontId="60" fillId="52" borderId="63" xfId="53" applyFill="1" applyBorder="1" applyAlignment="1">
      <alignment horizontal="center" vertical="center"/>
    </xf>
    <xf numFmtId="0" fontId="60" fillId="52" borderId="65" xfId="53" applyFill="1" applyBorder="1" applyAlignment="1">
      <alignment horizontal="center" vertical="center"/>
    </xf>
    <xf numFmtId="0" fontId="60" fillId="86" borderId="60" xfId="53" applyFill="1" applyBorder="1" applyAlignment="1">
      <alignment horizontal="center" vertical="center"/>
    </xf>
    <xf numFmtId="0" fontId="60" fillId="86" borderId="52" xfId="53" applyFill="1" applyBorder="1" applyAlignment="1">
      <alignment horizontal="center" vertical="center"/>
    </xf>
    <xf numFmtId="0" fontId="60" fillId="78" borderId="46" xfId="53" applyFill="1" applyBorder="1" applyAlignment="1">
      <alignment horizontal="center" vertical="center"/>
    </xf>
    <xf numFmtId="0" fontId="60" fillId="8" borderId="46" xfId="53" applyFill="1" applyBorder="1" applyAlignment="1">
      <alignment horizontal="center" vertical="center"/>
    </xf>
    <xf numFmtId="0" fontId="60" fillId="81" borderId="47" xfId="53" applyFill="1" applyBorder="1" applyAlignment="1">
      <alignment horizontal="center" vertical="center"/>
    </xf>
    <xf numFmtId="0" fontId="60" fillId="81" borderId="49" xfId="53" applyFill="1" applyBorder="1" applyAlignment="1">
      <alignment horizontal="center" vertical="center"/>
    </xf>
    <xf numFmtId="0" fontId="60" fillId="75" borderId="46" xfId="53" applyFill="1" applyBorder="1" applyAlignment="1">
      <alignment horizontal="center" vertical="center"/>
    </xf>
    <xf numFmtId="0" fontId="60" fillId="79" borderId="47" xfId="53" applyFill="1" applyBorder="1" applyAlignment="1">
      <alignment horizontal="center" vertical="center"/>
    </xf>
    <xf numFmtId="0" fontId="60" fillId="79" borderId="61" xfId="53" applyFill="1" applyBorder="1" applyAlignment="1">
      <alignment horizontal="center" vertical="center"/>
    </xf>
    <xf numFmtId="0" fontId="60" fillId="52" borderId="45" xfId="53" applyFill="1" applyBorder="1" applyAlignment="1">
      <alignment horizontal="center" vertical="center"/>
    </xf>
    <xf numFmtId="0" fontId="60" fillId="52" borderId="47" xfId="53" applyFill="1" applyBorder="1" applyAlignment="1">
      <alignment horizontal="center" vertical="center"/>
    </xf>
    <xf numFmtId="0" fontId="60" fillId="75" borderId="47" xfId="53" applyFill="1" applyBorder="1" applyAlignment="1">
      <alignment horizontal="center" vertical="center"/>
    </xf>
    <xf numFmtId="0" fontId="60" fillId="7" borderId="60" xfId="53" applyFill="1" applyBorder="1" applyAlignment="1">
      <alignment horizontal="center" vertical="center"/>
    </xf>
    <xf numFmtId="0" fontId="60" fillId="7" borderId="52" xfId="53" applyFill="1" applyBorder="1" applyAlignment="1">
      <alignment horizontal="center" vertical="center"/>
    </xf>
    <xf numFmtId="0" fontId="60" fillId="79" borderId="46" xfId="53" applyFill="1" applyBorder="1" applyAlignment="1">
      <alignment horizontal="center" vertical="center"/>
    </xf>
    <xf numFmtId="0" fontId="60" fillId="79" borderId="60" xfId="53" applyFill="1" applyBorder="1" applyAlignment="1">
      <alignment horizontal="center" vertical="center"/>
    </xf>
    <xf numFmtId="0" fontId="60" fillId="81" borderId="46" xfId="53" applyFill="1" applyBorder="1" applyAlignment="1">
      <alignment horizontal="center" vertical="center"/>
    </xf>
    <xf numFmtId="0" fontId="60" fillId="81" borderId="48" xfId="53" applyFill="1" applyBorder="1" applyAlignment="1">
      <alignment horizontal="center" vertical="center"/>
    </xf>
    <xf numFmtId="0" fontId="5" fillId="7" borderId="5" xfId="0" applyFont="1" applyFill="1" applyBorder="1" applyAlignment="1">
      <alignment horizontal="center" wrapText="1"/>
    </xf>
    <xf numFmtId="0" fontId="5" fillId="7" borderId="7" xfId="0" applyFont="1" applyFill="1" applyBorder="1" applyAlignment="1">
      <alignment horizontal="center" wrapText="1"/>
    </xf>
    <xf numFmtId="0" fontId="6" fillId="2" borderId="1" xfId="1" applyFont="1" applyBorder="1" applyAlignment="1">
      <alignment horizontal="center" wrapText="1"/>
    </xf>
    <xf numFmtId="0" fontId="0" fillId="0" borderId="1" xfId="0" applyBorder="1" applyAlignment="1">
      <alignment wrapText="1"/>
    </xf>
    <xf numFmtId="0" fontId="0" fillId="0" borderId="1" xfId="0" applyBorder="1" applyAlignment="1">
      <alignment horizont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8" borderId="0" xfId="0" applyFont="1" applyFill="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5" fillId="5" borderId="5"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0" fillId="0" borderId="1" xfId="0" applyBorder="1" applyAlignment="1">
      <alignment horizontal="center" vertical="top" wrapText="1"/>
    </xf>
    <xf numFmtId="0" fontId="3" fillId="0" borderId="1" xfId="0" applyFont="1"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53" fillId="0" borderId="41" xfId="0" applyFont="1" applyBorder="1" applyAlignment="1">
      <alignment vertical="center"/>
    </xf>
    <xf numFmtId="0" fontId="53" fillId="0" borderId="42" xfId="0" applyFont="1" applyBorder="1" applyAlignment="1">
      <alignment vertical="center"/>
    </xf>
    <xf numFmtId="0" fontId="53" fillId="0" borderId="43" xfId="0" applyFont="1" applyBorder="1" applyAlignment="1">
      <alignment vertical="center"/>
    </xf>
    <xf numFmtId="0" fontId="12" fillId="14" borderId="1" xfId="0" applyFont="1" applyFill="1" applyBorder="1" applyAlignment="1">
      <alignment horizontal="center" vertical="center" wrapText="1"/>
    </xf>
    <xf numFmtId="0" fontId="12" fillId="14" borderId="1" xfId="0" applyFont="1" applyFill="1" applyBorder="1" applyAlignment="1">
      <alignment horizontal="center" vertical="center"/>
    </xf>
    <xf numFmtId="0" fontId="12" fillId="14" borderId="5" xfId="0" applyFont="1" applyFill="1" applyBorder="1" applyAlignment="1">
      <alignment horizontal="center" vertical="center"/>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15" xfId="0" applyFill="1" applyBorder="1" applyAlignment="1">
      <alignment horizontal="center" vertical="center" wrapText="1"/>
    </xf>
    <xf numFmtId="0" fontId="0" fillId="14" borderId="16" xfId="0" applyFill="1" applyBorder="1" applyAlignment="1">
      <alignment horizontal="center" vertical="center" wrapText="1"/>
    </xf>
    <xf numFmtId="0" fontId="35" fillId="55" borderId="32" xfId="52" applyFont="1" applyFill="1" applyBorder="1" applyAlignment="1">
      <alignment horizontal="center" vertical="center" wrapText="1"/>
    </xf>
    <xf numFmtId="0" fontId="35" fillId="55" borderId="9" xfId="52"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1" xfId="0" applyFont="1" applyBorder="1" applyAlignment="1">
      <alignment horizontal="center" vertical="center" wrapText="1"/>
    </xf>
    <xf numFmtId="0" fontId="38" fillId="59" borderId="32" xfId="52" applyFont="1" applyFill="1" applyBorder="1" applyAlignment="1">
      <alignment horizontal="center" vertical="center" wrapText="1"/>
    </xf>
    <xf numFmtId="0" fontId="38" fillId="59" borderId="9" xfId="52" applyFont="1" applyFill="1" applyBorder="1" applyAlignment="1">
      <alignment horizontal="center" vertical="center" wrapText="1"/>
    </xf>
    <xf numFmtId="0" fontId="8" fillId="0" borderId="32" xfId="52" applyFont="1" applyBorder="1" applyAlignment="1">
      <alignment horizontal="center" vertical="center"/>
    </xf>
    <xf numFmtId="0" fontId="8" fillId="0" borderId="9" xfId="52" applyFont="1" applyBorder="1" applyAlignment="1">
      <alignment horizontal="center" vertical="center"/>
    </xf>
    <xf numFmtId="0" fontId="53" fillId="0" borderId="38"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1" xfId="0" applyFont="1" applyBorder="1" applyAlignment="1">
      <alignment horizontal="center" vertical="center" wrapText="1"/>
    </xf>
    <xf numFmtId="0" fontId="58" fillId="73" borderId="32" xfId="0" applyFont="1" applyFill="1" applyBorder="1" applyAlignment="1">
      <alignment vertical="center"/>
    </xf>
    <xf numFmtId="0" fontId="58" fillId="73" borderId="9" xfId="0" applyFont="1" applyFill="1" applyBorder="1" applyAlignment="1">
      <alignment vertical="center"/>
    </xf>
    <xf numFmtId="0" fontId="0" fillId="0" borderId="38"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40" xfId="0" applyBorder="1" applyAlignment="1">
      <alignment horizontal="center" wrapText="1"/>
    </xf>
    <xf numFmtId="0" fontId="0" fillId="0" borderId="36" xfId="0" applyBorder="1" applyAlignment="1">
      <alignment horizontal="center" wrapText="1"/>
    </xf>
    <xf numFmtId="0" fontId="0" fillId="0" borderId="8" xfId="0" applyBorder="1" applyAlignment="1">
      <alignment horizontal="center" wrapText="1"/>
    </xf>
    <xf numFmtId="0" fontId="61" fillId="0" borderId="38" xfId="53" applyFont="1" applyBorder="1" applyAlignment="1">
      <alignment horizontal="center" vertical="center" wrapText="1"/>
    </xf>
    <xf numFmtId="0" fontId="61" fillId="0" borderId="27" xfId="53" applyFont="1" applyBorder="1" applyAlignment="1">
      <alignment horizontal="center" vertical="center" wrapText="1"/>
    </xf>
    <xf numFmtId="0" fontId="61" fillId="0" borderId="40" xfId="53" applyFont="1" applyBorder="1" applyAlignment="1">
      <alignment horizontal="center" vertical="center" wrapText="1"/>
    </xf>
    <xf numFmtId="0" fontId="61" fillId="0" borderId="8" xfId="53" applyFont="1" applyBorder="1" applyAlignment="1">
      <alignment horizontal="center" vertical="center" wrapText="1"/>
    </xf>
    <xf numFmtId="0" fontId="0" fillId="14" borderId="50" xfId="0" applyFill="1" applyBorder="1" applyAlignment="1">
      <alignment horizontal="center"/>
    </xf>
    <xf numFmtId="0" fontId="0" fillId="14" borderId="49" xfId="0" applyFill="1" applyBorder="1" applyAlignment="1">
      <alignment horizontal="center"/>
    </xf>
    <xf numFmtId="0" fontId="3" fillId="4" borderId="40" xfId="0" applyFont="1" applyFill="1" applyBorder="1" applyAlignment="1">
      <alignment horizontal="center"/>
    </xf>
    <xf numFmtId="0" fontId="3" fillId="4" borderId="36" xfId="0" applyFont="1" applyFill="1" applyBorder="1" applyAlignment="1">
      <alignment horizontal="center"/>
    </xf>
    <xf numFmtId="0" fontId="3" fillId="4" borderId="8" xfId="0" applyFont="1" applyFill="1" applyBorder="1" applyAlignment="1">
      <alignment horizontal="center"/>
    </xf>
    <xf numFmtId="0" fontId="56" fillId="0" borderId="38"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1" xfId="0" applyFont="1" applyBorder="1" applyAlignment="1">
      <alignment horizontal="center" vertical="center" wrapText="1"/>
    </xf>
    <xf numFmtId="0" fontId="55" fillId="73" borderId="33" xfId="0" applyFont="1" applyFill="1" applyBorder="1" applyAlignment="1">
      <alignment vertical="center"/>
    </xf>
    <xf numFmtId="0" fontId="55" fillId="73" borderId="9" xfId="0" applyFont="1" applyFill="1" applyBorder="1" applyAlignment="1">
      <alignment vertical="center"/>
    </xf>
    <xf numFmtId="0" fontId="15" fillId="0" borderId="38" xfId="0" applyFont="1" applyBorder="1" applyAlignment="1">
      <alignment horizontal="center" vertical="center"/>
    </xf>
    <xf numFmtId="0" fontId="15" fillId="0" borderId="27" xfId="0" applyFont="1" applyBorder="1" applyAlignment="1">
      <alignment horizontal="center" vertical="center"/>
    </xf>
    <xf numFmtId="0" fontId="15" fillId="0" borderId="40" xfId="0" applyFont="1" applyBorder="1" applyAlignment="1">
      <alignment horizontal="center" vertical="center"/>
    </xf>
    <xf numFmtId="0" fontId="15" fillId="0" borderId="8" xfId="0" applyFont="1" applyBorder="1" applyAlignment="1">
      <alignment horizontal="center" vertical="center"/>
    </xf>
    <xf numFmtId="0" fontId="15" fillId="68" borderId="34" xfId="0" applyFont="1" applyFill="1" applyBorder="1" applyAlignment="1">
      <alignment horizontal="center" vertical="center"/>
    </xf>
    <xf numFmtId="0" fontId="15" fillId="68" borderId="31" xfId="0" applyFont="1" applyFill="1" applyBorder="1" applyAlignment="1">
      <alignment horizontal="center" vertical="center"/>
    </xf>
    <xf numFmtId="0" fontId="15" fillId="69" borderId="32" xfId="0" applyFont="1" applyFill="1" applyBorder="1" applyAlignment="1">
      <alignment vertical="center"/>
    </xf>
    <xf numFmtId="0" fontId="15" fillId="69" borderId="9" xfId="0" applyFont="1" applyFill="1" applyBorder="1" applyAlignment="1">
      <alignment vertical="center"/>
    </xf>
    <xf numFmtId="0" fontId="0" fillId="76" borderId="34" xfId="0" applyFill="1" applyBorder="1" applyAlignment="1">
      <alignment horizontal="center" vertical="center" wrapText="1"/>
    </xf>
    <xf numFmtId="0" fontId="0" fillId="76" borderId="31" xfId="0" applyFill="1" applyBorder="1" applyAlignment="1">
      <alignment horizontal="center" vertical="center" wrapText="1"/>
    </xf>
    <xf numFmtId="0" fontId="59" fillId="21" borderId="38" xfId="0" applyFont="1" applyFill="1" applyBorder="1" applyAlignment="1">
      <alignment horizontal="center" vertical="center" wrapText="1"/>
    </xf>
    <xf numFmtId="0" fontId="59" fillId="21" borderId="26" xfId="0" applyFont="1" applyFill="1" applyBorder="1" applyAlignment="1">
      <alignment horizontal="center" vertical="center" wrapText="1"/>
    </xf>
    <xf numFmtId="0" fontId="59" fillId="21" borderId="27" xfId="0" applyFont="1" applyFill="1" applyBorder="1" applyAlignment="1">
      <alignment horizontal="center" vertical="center" wrapText="1"/>
    </xf>
    <xf numFmtId="0" fontId="59" fillId="21" borderId="40" xfId="0" applyFont="1" applyFill="1" applyBorder="1" applyAlignment="1">
      <alignment horizontal="center" vertical="center" wrapText="1"/>
    </xf>
    <xf numFmtId="0" fontId="59" fillId="21" borderId="36" xfId="0" applyFont="1" applyFill="1" applyBorder="1" applyAlignment="1">
      <alignment horizontal="center" vertical="center" wrapText="1"/>
    </xf>
    <xf numFmtId="0" fontId="59" fillId="21" borderId="8" xfId="0" applyFont="1" applyFill="1" applyBorder="1" applyAlignment="1">
      <alignment horizontal="center" vertical="center" wrapText="1"/>
    </xf>
    <xf numFmtId="0" fontId="15" fillId="70" borderId="32" xfId="0" applyFont="1" applyFill="1" applyBorder="1" applyAlignment="1">
      <alignment horizontal="center" vertical="center" wrapText="1"/>
    </xf>
    <xf numFmtId="0" fontId="15" fillId="70" borderId="9" xfId="0" applyFont="1" applyFill="1" applyBorder="1" applyAlignment="1">
      <alignment horizontal="center" vertical="center" wrapText="1"/>
    </xf>
    <xf numFmtId="0" fontId="14" fillId="10" borderId="45" xfId="0" applyFont="1" applyFill="1" applyBorder="1" applyAlignment="1">
      <alignment horizontal="center" vertical="center"/>
    </xf>
    <xf numFmtId="0" fontId="14" fillId="10" borderId="47" xfId="0" applyFont="1" applyFill="1" applyBorder="1" applyAlignment="1">
      <alignment horizontal="center" vertical="center"/>
    </xf>
    <xf numFmtId="0" fontId="56" fillId="0" borderId="27" xfId="0" applyFont="1" applyBorder="1" applyAlignment="1">
      <alignment horizontal="center" vertical="center" wrapText="1"/>
    </xf>
    <xf numFmtId="0" fontId="15" fillId="0" borderId="34" xfId="0" applyFont="1" applyBorder="1" applyAlignment="1">
      <alignment horizontal="center" vertical="center"/>
    </xf>
    <xf numFmtId="0" fontId="15" fillId="0" borderId="31" xfId="0" applyFont="1" applyBorder="1" applyAlignment="1">
      <alignment horizontal="center" vertical="center"/>
    </xf>
    <xf numFmtId="0" fontId="56" fillId="0" borderId="34" xfId="0" applyFont="1" applyBorder="1" applyAlignment="1">
      <alignment horizontal="center" vertical="center" wrapText="1"/>
    </xf>
    <xf numFmtId="0" fontId="53" fillId="4" borderId="34"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5" fillId="71" borderId="44" xfId="0" applyFont="1" applyFill="1" applyBorder="1" applyAlignment="1">
      <alignment horizontal="center" vertical="center"/>
    </xf>
    <xf numFmtId="0" fontId="55" fillId="71" borderId="46" xfId="0" applyFont="1" applyFill="1" applyBorder="1" applyAlignment="1">
      <alignment horizontal="center" vertical="center"/>
    </xf>
    <xf numFmtId="0" fontId="0" fillId="74" borderId="14" xfId="0" applyFill="1" applyBorder="1" applyAlignment="1">
      <alignment horizontal="center"/>
    </xf>
    <xf numFmtId="0" fontId="0" fillId="74" borderId="16" xfId="0"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xf numFmtId="0" fontId="0" fillId="74" borderId="4" xfId="0" applyFill="1" applyBorder="1" applyAlignment="1">
      <alignment horizontal="center"/>
    </xf>
    <xf numFmtId="0" fontId="0" fillId="74" borderId="51" xfId="0" applyFill="1" applyBorder="1" applyAlignment="1">
      <alignment horizontal="center"/>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1" xfId="0" applyFont="1" applyBorder="1" applyAlignment="1">
      <alignment horizontal="center" vertical="center" wrapText="1"/>
    </xf>
    <xf numFmtId="0" fontId="0" fillId="14" borderId="55" xfId="0" applyFill="1" applyBorder="1" applyAlignment="1">
      <alignment horizontal="center"/>
    </xf>
    <xf numFmtId="0" fontId="0" fillId="14" borderId="53" xfId="0" applyFill="1" applyBorder="1" applyAlignment="1">
      <alignment horizontal="center"/>
    </xf>
    <xf numFmtId="0" fontId="0" fillId="76" borderId="35" xfId="0" applyFill="1" applyBorder="1" applyAlignment="1">
      <alignment horizontal="center" vertical="center" wrapText="1"/>
    </xf>
    <xf numFmtId="0" fontId="0" fillId="74" borderId="56" xfId="0" applyFill="1" applyBorder="1" applyAlignment="1">
      <alignment horizontal="center"/>
    </xf>
    <xf numFmtId="0" fontId="0" fillId="14" borderId="57" xfId="0" applyFill="1" applyBorder="1" applyAlignment="1">
      <alignment horizontal="center"/>
    </xf>
    <xf numFmtId="0" fontId="14" fillId="12" borderId="34" xfId="0" applyFont="1" applyFill="1" applyBorder="1" applyAlignment="1">
      <alignment horizontal="center" vertical="center"/>
    </xf>
    <xf numFmtId="0" fontId="14" fillId="12" borderId="35" xfId="0" applyFont="1" applyFill="1" applyBorder="1" applyAlignment="1">
      <alignment horizontal="center" vertical="center"/>
    </xf>
    <xf numFmtId="0" fontId="14" fillId="12" borderId="31"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0" xfId="0" applyFont="1" applyFill="1" applyBorder="1" applyAlignment="1">
      <alignment horizontal="center" vertical="center"/>
    </xf>
    <xf numFmtId="0" fontId="0" fillId="0" borderId="0" xfId="0" applyAlignment="1">
      <alignment horizontal="center" vertical="center"/>
    </xf>
    <xf numFmtId="0" fontId="16" fillId="12" borderId="63" xfId="0" applyFont="1" applyFill="1" applyBorder="1" applyAlignment="1">
      <alignment horizontal="center" vertical="center"/>
    </xf>
    <xf numFmtId="0" fontId="16" fillId="12" borderId="66" xfId="0" applyFont="1" applyFill="1" applyBorder="1" applyAlignment="1">
      <alignment horizontal="center" vertical="center"/>
    </xf>
    <xf numFmtId="0" fontId="16" fillId="12" borderId="64" xfId="0" applyFont="1" applyFill="1" applyBorder="1" applyAlignment="1">
      <alignment horizontal="center" vertical="center"/>
    </xf>
    <xf numFmtId="0" fontId="17" fillId="13" borderId="59" xfId="0" applyFont="1" applyFill="1" applyBorder="1" applyAlignment="1">
      <alignment horizontal="center" vertical="center"/>
    </xf>
    <xf numFmtId="0" fontId="17" fillId="13" borderId="67" xfId="0" applyFont="1" applyFill="1" applyBorder="1" applyAlignment="1">
      <alignment horizontal="center" vertical="center"/>
    </xf>
    <xf numFmtId="0" fontId="17" fillId="13" borderId="54" xfId="0" applyFont="1" applyFill="1" applyBorder="1" applyAlignment="1">
      <alignment horizontal="center" vertical="center"/>
    </xf>
    <xf numFmtId="0" fontId="12" fillId="14" borderId="52" xfId="0" quotePrefix="1" applyFont="1" applyFill="1" applyBorder="1" applyAlignment="1">
      <alignment horizontal="left" vertical="center"/>
    </xf>
    <xf numFmtId="0" fontId="12" fillId="14" borderId="4" xfId="0" quotePrefix="1" applyFont="1" applyFill="1" applyBorder="1" applyAlignment="1">
      <alignment horizontal="left" vertical="center"/>
    </xf>
    <xf numFmtId="0" fontId="12" fillId="14" borderId="51" xfId="0" quotePrefix="1" applyFont="1" applyFill="1" applyBorder="1" applyAlignment="1">
      <alignment horizontal="left" vertical="center"/>
    </xf>
    <xf numFmtId="0" fontId="12" fillId="14" borderId="46" xfId="0" quotePrefix="1" applyFont="1" applyFill="1" applyBorder="1" applyAlignment="1">
      <alignment horizontal="left" vertical="center"/>
    </xf>
    <xf numFmtId="0" fontId="12" fillId="14" borderId="1" xfId="0" quotePrefix="1" applyFont="1" applyFill="1" applyBorder="1" applyAlignment="1">
      <alignment horizontal="left" vertical="center"/>
    </xf>
    <xf numFmtId="0" fontId="12" fillId="14" borderId="47" xfId="0" quotePrefix="1" applyFont="1" applyFill="1" applyBorder="1" applyAlignment="1">
      <alignment horizontal="left" vertical="center"/>
    </xf>
    <xf numFmtId="0" fontId="12" fillId="14" borderId="46" xfId="0" applyFont="1" applyFill="1" applyBorder="1" applyAlignment="1">
      <alignment horizontal="left" vertical="center"/>
    </xf>
    <xf numFmtId="0" fontId="12" fillId="14" borderId="1" xfId="0" applyFont="1" applyFill="1" applyBorder="1" applyAlignment="1">
      <alignment horizontal="left" vertical="center"/>
    </xf>
    <xf numFmtId="0" fontId="12" fillId="14" borderId="47" xfId="0" applyFont="1" applyFill="1" applyBorder="1" applyAlignment="1">
      <alignment horizontal="left" vertical="center"/>
    </xf>
    <xf numFmtId="0" fontId="12" fillId="14" borderId="60" xfId="0" applyFont="1" applyFill="1" applyBorder="1" applyAlignment="1">
      <alignment horizontal="left" vertical="center"/>
    </xf>
    <xf numFmtId="0" fontId="12" fillId="14" borderId="3" xfId="0" applyFont="1" applyFill="1" applyBorder="1" applyAlignment="1">
      <alignment horizontal="left" vertical="center"/>
    </xf>
    <xf numFmtId="0" fontId="12" fillId="14" borderId="61" xfId="0" applyFont="1" applyFill="1" applyBorder="1" applyAlignment="1">
      <alignment horizontal="left" vertical="center"/>
    </xf>
    <xf numFmtId="0" fontId="12" fillId="14" borderId="52" xfId="0" applyFont="1" applyFill="1" applyBorder="1" applyAlignment="1">
      <alignment horizontal="left" vertical="center"/>
    </xf>
    <xf numFmtId="0" fontId="12" fillId="14" borderId="4" xfId="0" applyFont="1" applyFill="1" applyBorder="1" applyAlignment="1">
      <alignment horizontal="left" vertical="center"/>
    </xf>
    <xf numFmtId="0" fontId="12" fillId="14" borderId="51" xfId="0" applyFont="1" applyFill="1" applyBorder="1" applyAlignment="1">
      <alignment horizontal="left" vertical="center"/>
    </xf>
    <xf numFmtId="0" fontId="12" fillId="14" borderId="48" xfId="0" applyFont="1" applyFill="1" applyBorder="1" applyAlignment="1">
      <alignment horizontal="left" vertical="center"/>
    </xf>
    <xf numFmtId="0" fontId="12" fillId="14" borderId="50" xfId="0" applyFont="1" applyFill="1" applyBorder="1" applyAlignment="1">
      <alignment horizontal="left" vertical="center"/>
    </xf>
    <xf numFmtId="0" fontId="12" fillId="14" borderId="49" xfId="0" applyFont="1" applyFill="1" applyBorder="1" applyAlignment="1">
      <alignment horizontal="left" vertical="center"/>
    </xf>
    <xf numFmtId="0" fontId="7" fillId="52" borderId="1" xfId="2" applyFont="1" applyFill="1" applyBorder="1" applyAlignment="1">
      <alignment horizontal="center"/>
    </xf>
    <xf numFmtId="0" fontId="7" fillId="7" borderId="1" xfId="2" applyFont="1" applyFill="1" applyBorder="1" applyAlignment="1">
      <alignment horizontal="center"/>
    </xf>
    <xf numFmtId="0" fontId="67" fillId="88" borderId="34" xfId="2" applyFont="1" applyFill="1" applyBorder="1" applyAlignment="1">
      <alignment horizontal="center" vertical="center" wrapText="1"/>
    </xf>
    <xf numFmtId="0" fontId="67" fillId="88" borderId="31" xfId="2" applyFont="1" applyFill="1" applyBorder="1" applyAlignment="1">
      <alignment horizontal="center" vertical="center" wrapText="1"/>
    </xf>
    <xf numFmtId="0" fontId="62" fillId="81" borderId="38" xfId="0" applyFont="1" applyFill="1" applyBorder="1" applyAlignment="1">
      <alignment horizontal="center" vertical="center"/>
    </xf>
    <xf numFmtId="0" fontId="62" fillId="81" borderId="26" xfId="0" applyFont="1" applyFill="1" applyBorder="1" applyAlignment="1">
      <alignment horizontal="center" vertical="center"/>
    </xf>
    <xf numFmtId="0" fontId="62" fillId="81" borderId="27" xfId="0" applyFont="1" applyFill="1" applyBorder="1" applyAlignment="1">
      <alignment horizontal="center" vertical="center"/>
    </xf>
    <xf numFmtId="0" fontId="62" fillId="81" borderId="40" xfId="0" applyFont="1" applyFill="1" applyBorder="1" applyAlignment="1">
      <alignment horizontal="center" vertical="center"/>
    </xf>
    <xf numFmtId="0" fontId="62" fillId="81" borderId="36" xfId="0" applyFont="1" applyFill="1" applyBorder="1" applyAlignment="1">
      <alignment horizontal="center" vertical="center"/>
    </xf>
    <xf numFmtId="0" fontId="62" fillId="81" borderId="8" xfId="0" applyFont="1" applyFill="1" applyBorder="1" applyAlignment="1">
      <alignment horizontal="center" vertical="center"/>
    </xf>
    <xf numFmtId="0" fontId="0" fillId="74" borderId="34" xfId="0" applyFill="1" applyBorder="1" applyAlignment="1">
      <alignment horizontal="center" vertical="center" wrapText="1"/>
    </xf>
    <xf numFmtId="0" fontId="0" fillId="74" borderId="35" xfId="0" applyFill="1" applyBorder="1" applyAlignment="1">
      <alignment horizontal="center" vertical="center" wrapText="1"/>
    </xf>
    <xf numFmtId="0" fontId="0" fillId="74" borderId="31" xfId="0" applyFill="1" applyBorder="1" applyAlignment="1">
      <alignment horizontal="center" vertical="center" wrapText="1"/>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14" fillId="10" borderId="31" xfId="0" applyFont="1" applyFill="1" applyBorder="1" applyAlignment="1">
      <alignment horizontal="center" vertical="center"/>
    </xf>
    <xf numFmtId="0" fontId="65" fillId="20" borderId="38" xfId="0" applyFont="1" applyFill="1" applyBorder="1" applyAlignment="1">
      <alignment horizontal="center" vertical="center"/>
    </xf>
    <xf numFmtId="0" fontId="65" fillId="20" borderId="26" xfId="0" applyFont="1" applyFill="1" applyBorder="1" applyAlignment="1">
      <alignment horizontal="center" vertical="center"/>
    </xf>
    <xf numFmtId="0" fontId="65" fillId="20" borderId="27" xfId="0" applyFont="1" applyFill="1" applyBorder="1" applyAlignment="1">
      <alignment horizontal="center" vertical="center"/>
    </xf>
    <xf numFmtId="0" fontId="65" fillId="20" borderId="40" xfId="0" applyFont="1" applyFill="1" applyBorder="1" applyAlignment="1">
      <alignment horizontal="center" vertical="center"/>
    </xf>
    <xf numFmtId="0" fontId="65" fillId="20" borderId="36" xfId="0" applyFont="1" applyFill="1" applyBorder="1" applyAlignment="1">
      <alignment horizontal="center" vertical="center"/>
    </xf>
    <xf numFmtId="0" fontId="65" fillId="20" borderId="8"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9" xfId="0" applyFont="1" applyBorder="1" applyAlignment="1">
      <alignment horizontal="center" vertical="center"/>
    </xf>
    <xf numFmtId="0" fontId="14" fillId="58" borderId="32" xfId="0" applyFont="1" applyFill="1" applyBorder="1" applyAlignment="1">
      <alignment horizontal="center" vertical="center"/>
    </xf>
    <xf numFmtId="0" fontId="14" fillId="58" borderId="33" xfId="0" applyFont="1" applyFill="1" applyBorder="1" applyAlignment="1">
      <alignment horizontal="center" vertical="center"/>
    </xf>
    <xf numFmtId="0" fontId="14" fillId="58" borderId="9" xfId="0" applyFont="1" applyFill="1" applyBorder="1" applyAlignment="1">
      <alignment horizontal="center" vertical="center"/>
    </xf>
    <xf numFmtId="0" fontId="3" fillId="60" borderId="32" xfId="0" applyFont="1" applyFill="1" applyBorder="1" applyAlignment="1">
      <alignment horizontal="center" vertical="center" wrapText="1"/>
    </xf>
    <xf numFmtId="0" fontId="3" fillId="60" borderId="33" xfId="0" applyFont="1" applyFill="1" applyBorder="1" applyAlignment="1">
      <alignment horizontal="center" vertical="center" wrapText="1"/>
    </xf>
    <xf numFmtId="0" fontId="3" fillId="60" borderId="30" xfId="0" applyFont="1" applyFill="1" applyBorder="1" applyAlignment="1">
      <alignment horizontal="center" vertical="center" wrapText="1"/>
    </xf>
    <xf numFmtId="0" fontId="6" fillId="5" borderId="48" xfId="0" applyFont="1" applyFill="1" applyBorder="1" applyAlignment="1">
      <alignment horizontal="center" wrapText="1"/>
    </xf>
    <xf numFmtId="0" fontId="6" fillId="5" borderId="50" xfId="0" applyFont="1" applyFill="1" applyBorder="1" applyAlignment="1">
      <alignment horizontal="center" wrapText="1"/>
    </xf>
    <xf numFmtId="0" fontId="0" fillId="58" borderId="34" xfId="0" applyFill="1" applyBorder="1" applyAlignment="1">
      <alignment horizontal="center" wrapText="1"/>
    </xf>
    <xf numFmtId="0" fontId="0" fillId="58" borderId="35" xfId="0" applyFill="1" applyBorder="1" applyAlignment="1">
      <alignment horizontal="center" wrapText="1"/>
    </xf>
    <xf numFmtId="0" fontId="0" fillId="58" borderId="62" xfId="0" applyFill="1" applyBorder="1" applyAlignment="1">
      <alignment horizontal="center" wrapText="1"/>
    </xf>
    <xf numFmtId="0" fontId="0" fillId="58" borderId="31" xfId="0" applyFill="1" applyBorder="1" applyAlignment="1">
      <alignment horizontal="center" wrapText="1"/>
    </xf>
    <xf numFmtId="0" fontId="0" fillId="60" borderId="30" xfId="0" applyFill="1" applyBorder="1" applyAlignment="1">
      <alignment horizontal="center" vertical="center" wrapText="1"/>
    </xf>
    <xf numFmtId="0" fontId="0" fillId="60" borderId="32" xfId="0" applyFill="1" applyBorder="1" applyAlignment="1">
      <alignment horizontal="center" vertical="center" wrapText="1"/>
    </xf>
    <xf numFmtId="0" fontId="62" fillId="52" borderId="38" xfId="0" applyFont="1" applyFill="1" applyBorder="1" applyAlignment="1">
      <alignment horizontal="center" vertical="center"/>
    </xf>
    <xf numFmtId="0" fontId="62" fillId="52" borderId="26" xfId="0" applyFont="1" applyFill="1" applyBorder="1" applyAlignment="1">
      <alignment horizontal="center" vertical="center"/>
    </xf>
    <xf numFmtId="0" fontId="62" fillId="52" borderId="27" xfId="0" applyFont="1" applyFill="1" applyBorder="1" applyAlignment="1">
      <alignment horizontal="center" vertical="center"/>
    </xf>
    <xf numFmtId="0" fontId="62" fillId="52" borderId="40" xfId="0" applyFont="1" applyFill="1" applyBorder="1" applyAlignment="1">
      <alignment horizontal="center" vertical="center"/>
    </xf>
    <xf numFmtId="0" fontId="62" fillId="52" borderId="36" xfId="0" applyFont="1" applyFill="1" applyBorder="1" applyAlignment="1">
      <alignment horizontal="center" vertical="center"/>
    </xf>
    <xf numFmtId="0" fontId="62" fillId="52" borderId="8" xfId="0" applyFont="1" applyFill="1" applyBorder="1" applyAlignment="1">
      <alignment horizontal="center" vertical="center"/>
    </xf>
    <xf numFmtId="0" fontId="55" fillId="72" borderId="40" xfId="0" applyFont="1" applyFill="1" applyBorder="1" applyAlignment="1">
      <alignment vertical="center"/>
    </xf>
    <xf numFmtId="0" fontId="55" fillId="72" borderId="8" xfId="0" applyFont="1" applyFill="1" applyBorder="1" applyAlignment="1">
      <alignment vertical="center"/>
    </xf>
    <xf numFmtId="0" fontId="58" fillId="73" borderId="32" xfId="0" applyFont="1" applyFill="1" applyBorder="1" applyAlignment="1">
      <alignment horizontal="center" vertical="center"/>
    </xf>
    <xf numFmtId="0" fontId="58" fillId="73" borderId="9" xfId="0" applyFont="1" applyFill="1" applyBorder="1" applyAlignment="1">
      <alignment horizontal="center" vertical="center"/>
    </xf>
    <xf numFmtId="0" fontId="0" fillId="86" borderId="34" xfId="0" applyFill="1" applyBorder="1" applyAlignment="1">
      <alignment horizontal="center" vertical="center" wrapText="1"/>
    </xf>
    <xf numFmtId="0" fontId="0" fillId="86" borderId="31" xfId="0" applyFill="1" applyBorder="1" applyAlignment="1">
      <alignment horizontal="center" vertical="center" wrapText="1"/>
    </xf>
    <xf numFmtId="0" fontId="55" fillId="73" borderId="32" xfId="0" applyFont="1" applyFill="1" applyBorder="1" applyAlignment="1">
      <alignment vertical="center"/>
    </xf>
    <xf numFmtId="0" fontId="0" fillId="76" borderId="40" xfId="0" applyFill="1" applyBorder="1" applyAlignment="1">
      <alignment horizontal="center" vertical="center" wrapText="1"/>
    </xf>
    <xf numFmtId="0" fontId="0" fillId="76" borderId="36" xfId="0" applyFill="1" applyBorder="1" applyAlignment="1">
      <alignment horizontal="center" vertical="center" wrapText="1"/>
    </xf>
    <xf numFmtId="0" fontId="0" fillId="76" borderId="8" xfId="0" applyFill="1" applyBorder="1" applyAlignment="1">
      <alignment horizontal="center" vertical="center" wrapText="1"/>
    </xf>
    <xf numFmtId="0" fontId="62" fillId="8" borderId="38" xfId="0" applyFont="1" applyFill="1" applyBorder="1" applyAlignment="1">
      <alignment horizontal="center" vertical="center"/>
    </xf>
    <xf numFmtId="0" fontId="62" fillId="8" borderId="26" xfId="0" applyFont="1" applyFill="1" applyBorder="1" applyAlignment="1">
      <alignment horizontal="center" vertical="center"/>
    </xf>
    <xf numFmtId="0" fontId="62" fillId="8" borderId="27" xfId="0" applyFont="1" applyFill="1" applyBorder="1" applyAlignment="1">
      <alignment horizontal="center" vertical="center"/>
    </xf>
    <xf numFmtId="0" fontId="62" fillId="8" borderId="40" xfId="0" applyFont="1" applyFill="1" applyBorder="1" applyAlignment="1">
      <alignment horizontal="center" vertical="center"/>
    </xf>
    <xf numFmtId="0" fontId="62" fillId="8" borderId="36" xfId="0" applyFont="1" applyFill="1" applyBorder="1" applyAlignment="1">
      <alignment horizontal="center" vertical="center"/>
    </xf>
    <xf numFmtId="0" fontId="62" fillId="8" borderId="8" xfId="0" applyFont="1" applyFill="1" applyBorder="1" applyAlignment="1">
      <alignment horizontal="center" vertical="center"/>
    </xf>
    <xf numFmtId="0" fontId="0" fillId="87" borderId="34" xfId="0" applyFill="1" applyBorder="1" applyAlignment="1">
      <alignment horizontal="center" vertical="center" wrapText="1"/>
    </xf>
    <xf numFmtId="0" fontId="0" fillId="87" borderId="35" xfId="0" applyFill="1" applyBorder="1" applyAlignment="1">
      <alignment horizontal="center" vertical="center" wrapText="1"/>
    </xf>
    <xf numFmtId="0" fontId="0" fillId="87" borderId="31" xfId="0" applyFill="1" applyBorder="1" applyAlignment="1">
      <alignment horizontal="center" vertical="center" wrapText="1"/>
    </xf>
    <xf numFmtId="0" fontId="8" fillId="15" borderId="1" xfId="2" applyFont="1" applyFill="1" applyBorder="1" applyAlignment="1">
      <alignment horizontal="left" vertical="center" wrapText="1"/>
    </xf>
    <xf numFmtId="0" fontId="0" fillId="19" borderId="1" xfId="0" applyFill="1" applyBorder="1" applyAlignment="1">
      <alignment horizontal="right" vertical="center"/>
    </xf>
    <xf numFmtId="0" fontId="0" fillId="12" borderId="11" xfId="0" applyFill="1" applyBorder="1" applyAlignment="1">
      <alignment horizontal="center" vertical="center" wrapText="1"/>
    </xf>
    <xf numFmtId="0" fontId="0" fillId="12" borderId="15" xfId="0" applyFill="1" applyBorder="1" applyAlignment="1">
      <alignment horizontal="center" vertical="center" wrapText="1"/>
    </xf>
    <xf numFmtId="49" fontId="13" fillId="12" borderId="5" xfId="0" applyNumberFormat="1" applyFont="1" applyFill="1" applyBorder="1" applyAlignment="1">
      <alignment horizontal="center"/>
    </xf>
    <xf numFmtId="49" fontId="13" fillId="12" borderId="6" xfId="0" applyNumberFormat="1" applyFont="1" applyFill="1" applyBorder="1" applyAlignment="1">
      <alignment horizontal="center"/>
    </xf>
    <xf numFmtId="49" fontId="13" fillId="12" borderId="7" xfId="0" applyNumberFormat="1" applyFont="1" applyFill="1" applyBorder="1" applyAlignment="1">
      <alignment horizontal="center"/>
    </xf>
    <xf numFmtId="49" fontId="12" fillId="0" borderId="1" xfId="0" applyNumberFormat="1" applyFont="1" applyBorder="1" applyAlignment="1">
      <alignment vertical="center" wrapText="1"/>
    </xf>
    <xf numFmtId="49" fontId="12" fillId="0" borderId="1" xfId="0" applyNumberFormat="1" applyFont="1" applyBorder="1" applyAlignment="1">
      <alignment horizontal="center" vertical="center" wrapText="1"/>
    </xf>
    <xf numFmtId="0" fontId="3" fillId="21" borderId="1" xfId="0" applyFont="1" applyFill="1" applyBorder="1" applyAlignment="1">
      <alignment horizontal="center"/>
    </xf>
    <xf numFmtId="0" fontId="0" fillId="12" borderId="11" xfId="0" applyFill="1" applyBorder="1" applyAlignment="1">
      <alignment horizontal="center" vertical="center"/>
    </xf>
    <xf numFmtId="0" fontId="0" fillId="12" borderId="15" xfId="0" applyFill="1" applyBorder="1" applyAlignment="1">
      <alignment horizontal="center" vertical="center"/>
    </xf>
    <xf numFmtId="0" fontId="12" fillId="0" borderId="5" xfId="0" quotePrefix="1"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0" fillId="12" borderId="0" xfId="0" applyFill="1" applyAlignment="1">
      <alignment horizontal="center" vertical="center" wrapText="1"/>
    </xf>
    <xf numFmtId="0" fontId="13" fillId="12" borderId="5" xfId="0" applyFont="1" applyFill="1" applyBorder="1" applyAlignment="1">
      <alignment horizontal="center"/>
    </xf>
    <xf numFmtId="0" fontId="13" fillId="12" borderId="6" xfId="0" applyFont="1" applyFill="1" applyBorder="1" applyAlignment="1">
      <alignment horizontal="center"/>
    </xf>
    <xf numFmtId="0" fontId="13" fillId="12" borderId="7" xfId="0" applyFont="1" applyFill="1" applyBorder="1" applyAlignment="1">
      <alignment horizontal="center"/>
    </xf>
    <xf numFmtId="0" fontId="12" fillId="0" borderId="1" xfId="0" applyFont="1" applyBorder="1" applyAlignment="1">
      <alignment vertical="center"/>
    </xf>
    <xf numFmtId="0" fontId="12" fillId="0" borderId="1" xfId="0" quotePrefix="1" applyFont="1" applyBorder="1" applyAlignment="1">
      <alignment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0" xfId="0" quotePrefix="1" applyFont="1" applyBorder="1" applyAlignment="1">
      <alignment horizontal="left" vertical="center" wrapText="1"/>
    </xf>
    <xf numFmtId="0" fontId="12" fillId="0" borderId="1" xfId="0" applyFont="1" applyBorder="1" applyAlignment="1">
      <alignment vertical="center" wrapText="1"/>
    </xf>
    <xf numFmtId="0" fontId="12" fillId="0" borderId="1" xfId="0" quotePrefix="1" applyFont="1" applyBorder="1" applyAlignment="1">
      <alignment vertical="center" wrapText="1"/>
    </xf>
    <xf numFmtId="49" fontId="12" fillId="0" borderId="5" xfId="0" quotePrefix="1" applyNumberFormat="1" applyFont="1" applyBorder="1" applyAlignment="1">
      <alignment horizontal="left" wrapText="1"/>
    </xf>
    <xf numFmtId="49" fontId="12" fillId="0" borderId="6" xfId="0" applyNumberFormat="1" applyFont="1" applyBorder="1" applyAlignment="1">
      <alignment horizontal="left" wrapText="1"/>
    </xf>
    <xf numFmtId="49" fontId="12" fillId="0" borderId="7" xfId="0" applyNumberFormat="1" applyFont="1" applyBorder="1" applyAlignment="1">
      <alignment horizontal="left" wrapText="1"/>
    </xf>
    <xf numFmtId="0" fontId="12" fillId="0" borderId="1" xfId="0" applyFont="1" applyBorder="1"/>
    <xf numFmtId="49" fontId="12" fillId="0" borderId="2"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 xfId="0" quotePrefix="1" applyNumberFormat="1" applyFont="1" applyBorder="1" applyAlignment="1">
      <alignment horizontal="left" vertical="center" wrapText="1"/>
    </xf>
    <xf numFmtId="49" fontId="12" fillId="0" borderId="1" xfId="0" applyNumberFormat="1" applyFont="1" applyBorder="1" applyAlignment="1">
      <alignment wrapText="1"/>
    </xf>
    <xf numFmtId="49" fontId="12" fillId="0" borderId="1" xfId="0" quotePrefix="1" applyNumberFormat="1" applyFont="1" applyBorder="1" applyAlignment="1">
      <alignment vertical="center" wrapText="1"/>
    </xf>
    <xf numFmtId="49" fontId="12" fillId="0" borderId="1" xfId="0" applyNumberFormat="1" applyFont="1" applyBorder="1"/>
    <xf numFmtId="49" fontId="12" fillId="0" borderId="1" xfId="0" applyNumberFormat="1" applyFont="1" applyBorder="1" applyAlignment="1">
      <alignment vertical="center"/>
    </xf>
    <xf numFmtId="49" fontId="12" fillId="0" borderId="1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2" fillId="0" borderId="6" xfId="0" quotePrefix="1" applyFont="1" applyBorder="1" applyAlignment="1">
      <alignment horizontal="left" vertical="center"/>
    </xf>
    <xf numFmtId="0" fontId="12" fillId="0" borderId="7" xfId="0" quotePrefix="1" applyFont="1" applyBorder="1" applyAlignment="1">
      <alignment horizontal="left" vertical="center"/>
    </xf>
    <xf numFmtId="49" fontId="12" fillId="0" borderId="5" xfId="0" applyNumberFormat="1" applyFont="1" applyBorder="1" applyAlignment="1">
      <alignment vertical="center" wrapText="1"/>
    </xf>
    <xf numFmtId="49" fontId="12" fillId="0" borderId="6" xfId="0" applyNumberFormat="1" applyFont="1" applyBorder="1" applyAlignment="1">
      <alignment vertical="center" wrapText="1"/>
    </xf>
    <xf numFmtId="49" fontId="12" fillId="0" borderId="7" xfId="0" applyNumberFormat="1" applyFont="1" applyBorder="1" applyAlignment="1">
      <alignment vertical="center" wrapText="1"/>
    </xf>
    <xf numFmtId="0" fontId="68" fillId="89" borderId="13" xfId="0" applyFont="1" applyFill="1" applyBorder="1" applyAlignment="1">
      <alignment horizontal="center" vertical="center" textRotation="90"/>
    </xf>
    <xf numFmtId="0" fontId="12" fillId="0" borderId="5" xfId="0" applyFont="1" applyBorder="1"/>
    <xf numFmtId="0" fontId="12" fillId="0" borderId="6" xfId="0" applyFont="1" applyBorder="1"/>
    <xf numFmtId="0" fontId="12" fillId="0" borderId="7" xfId="0" applyFont="1" applyBorder="1"/>
    <xf numFmtId="0" fontId="12" fillId="0" borderId="5" xfId="0" quotePrefix="1" applyFont="1" applyBorder="1" applyAlignment="1">
      <alignment vertical="center"/>
    </xf>
    <xf numFmtId="0" fontId="12" fillId="0" borderId="6" xfId="0" quotePrefix="1" applyFont="1" applyBorder="1" applyAlignment="1">
      <alignment vertical="center"/>
    </xf>
    <xf numFmtId="0" fontId="12" fillId="0" borderId="7" xfId="0" quotePrefix="1" applyFont="1" applyBorder="1" applyAlignment="1">
      <alignment vertical="center"/>
    </xf>
    <xf numFmtId="0" fontId="12" fillId="0" borderId="10" xfId="0" quotePrefix="1" applyFont="1" applyBorder="1" applyAlignment="1">
      <alignment vertical="center" wrapText="1"/>
    </xf>
    <xf numFmtId="0" fontId="12" fillId="0" borderId="11" xfId="0" quotePrefix="1" applyFont="1" applyBorder="1" applyAlignment="1">
      <alignment vertical="center" wrapText="1"/>
    </xf>
    <xf numFmtId="0" fontId="12" fillId="0" borderId="12" xfId="0" quotePrefix="1" applyFont="1" applyBorder="1" applyAlignment="1">
      <alignment vertical="center" wrapText="1"/>
    </xf>
    <xf numFmtId="0" fontId="12" fillId="0" borderId="14" xfId="0" quotePrefix="1" applyFont="1" applyBorder="1" applyAlignment="1">
      <alignment vertical="center" wrapText="1"/>
    </xf>
    <xf numFmtId="0" fontId="12" fillId="0" borderId="15" xfId="0" quotePrefix="1" applyFont="1" applyBorder="1" applyAlignment="1">
      <alignment vertical="center" wrapText="1"/>
    </xf>
    <xf numFmtId="0" fontId="12" fillId="0" borderId="16" xfId="0" quotePrefix="1" applyFont="1" applyBorder="1" applyAlignment="1">
      <alignment vertical="center" wrapText="1"/>
    </xf>
    <xf numFmtId="49" fontId="12" fillId="0" borderId="6" xfId="0" quotePrefix="1" applyNumberFormat="1" applyFont="1" applyBorder="1" applyAlignment="1">
      <alignment horizontal="left" wrapText="1"/>
    </xf>
    <xf numFmtId="49" fontId="12" fillId="0" borderId="7" xfId="0" quotePrefix="1" applyNumberFormat="1" applyFont="1" applyBorder="1" applyAlignment="1">
      <alignment horizontal="left" wrapText="1"/>
    </xf>
    <xf numFmtId="0" fontId="69" fillId="89" borderId="13" xfId="0" applyFont="1" applyFill="1" applyBorder="1" applyAlignment="1">
      <alignment horizontal="center" vertical="center"/>
    </xf>
    <xf numFmtId="0" fontId="54" fillId="3" borderId="34" xfId="0" applyFont="1" applyFill="1" applyBorder="1" applyAlignment="1">
      <alignment horizontal="center"/>
    </xf>
    <xf numFmtId="0" fontId="54" fillId="3" borderId="35" xfId="0" applyFont="1" applyFill="1" applyBorder="1" applyAlignment="1">
      <alignment horizontal="center"/>
    </xf>
    <xf numFmtId="0" fontId="54" fillId="3" borderId="31" xfId="0" applyFont="1" applyFill="1" applyBorder="1" applyAlignment="1">
      <alignment horizontal="center"/>
    </xf>
    <xf numFmtId="0" fontId="12" fillId="20" borderId="44" xfId="0" applyFont="1" applyFill="1" applyBorder="1" applyAlignment="1">
      <alignment horizontal="center" vertical="center"/>
    </xf>
    <xf numFmtId="0" fontId="12" fillId="20" borderId="46" xfId="0" applyFont="1" applyFill="1" applyBorder="1" applyAlignment="1">
      <alignment horizontal="center" vertical="center"/>
    </xf>
    <xf numFmtId="0" fontId="12" fillId="80" borderId="46" xfId="0" applyFont="1" applyFill="1" applyBorder="1" applyAlignment="1">
      <alignment horizontal="center" vertical="center"/>
    </xf>
    <xf numFmtId="0" fontId="12" fillId="82" borderId="46" xfId="0" applyFont="1" applyFill="1" applyBorder="1" applyAlignment="1">
      <alignment horizontal="center" vertical="center"/>
    </xf>
    <xf numFmtId="0" fontId="12" fillId="82" borderId="48" xfId="0" applyFont="1" applyFill="1" applyBorder="1" applyAlignment="1">
      <alignment horizontal="center" vertical="center"/>
    </xf>
    <xf numFmtId="0" fontId="12" fillId="81" borderId="46" xfId="0" applyFont="1" applyFill="1" applyBorder="1" applyAlignment="1">
      <alignment horizontal="center" vertical="center"/>
    </xf>
    <xf numFmtId="0" fontId="64" fillId="60" borderId="38" xfId="0" applyFont="1" applyFill="1" applyBorder="1" applyAlignment="1">
      <alignment horizontal="center" wrapText="1"/>
    </xf>
    <xf numFmtId="0" fontId="64" fillId="60" borderId="26" xfId="0" applyFont="1" applyFill="1" applyBorder="1" applyAlignment="1">
      <alignment horizontal="center" wrapText="1"/>
    </xf>
    <xf numFmtId="0" fontId="64" fillId="60" borderId="27" xfId="0" applyFont="1" applyFill="1" applyBorder="1" applyAlignment="1">
      <alignment horizontal="center" wrapText="1"/>
    </xf>
    <xf numFmtId="0" fontId="64" fillId="60" borderId="40" xfId="0" applyFont="1" applyFill="1" applyBorder="1" applyAlignment="1">
      <alignment horizontal="center" wrapText="1"/>
    </xf>
    <xf numFmtId="0" fontId="64" fillId="60" borderId="36" xfId="0" applyFont="1" applyFill="1" applyBorder="1" applyAlignment="1">
      <alignment horizontal="center" wrapText="1"/>
    </xf>
    <xf numFmtId="0" fontId="64" fillId="60" borderId="8" xfId="0" applyFont="1" applyFill="1" applyBorder="1" applyAlignment="1">
      <alignment horizontal="center" wrapText="1"/>
    </xf>
    <xf numFmtId="0" fontId="48" fillId="63" borderId="34" xfId="0" applyFont="1" applyFill="1" applyBorder="1" applyAlignment="1">
      <alignment horizontal="center" vertical="center" wrapText="1"/>
    </xf>
    <xf numFmtId="0" fontId="48" fillId="63" borderId="31" xfId="0" applyFont="1" applyFill="1" applyBorder="1" applyAlignment="1">
      <alignment horizontal="center" vertical="center" wrapText="1"/>
    </xf>
    <xf numFmtId="0" fontId="48" fillId="64" borderId="34" xfId="0" applyFont="1" applyFill="1" applyBorder="1" applyAlignment="1">
      <alignment horizontal="center" vertical="center" wrapText="1"/>
    </xf>
    <xf numFmtId="0" fontId="48" fillId="64" borderId="31" xfId="0" applyFont="1" applyFill="1" applyBorder="1" applyAlignment="1">
      <alignment horizontal="center" vertical="center" wrapText="1"/>
    </xf>
    <xf numFmtId="0" fontId="49" fillId="11" borderId="32" xfId="0" applyFont="1" applyFill="1" applyBorder="1" applyAlignment="1">
      <alignment horizontal="center" vertical="center" wrapText="1"/>
    </xf>
    <xf numFmtId="0" fontId="49" fillId="11" borderId="33" xfId="0" applyFont="1" applyFill="1" applyBorder="1" applyAlignment="1">
      <alignment horizontal="center" vertical="center" wrapText="1"/>
    </xf>
    <xf numFmtId="0" fontId="49" fillId="11" borderId="9" xfId="0" applyFont="1" applyFill="1" applyBorder="1" applyAlignment="1">
      <alignment horizontal="center" vertical="center" wrapText="1"/>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1" xfId="0" applyFont="1" applyFill="1" applyBorder="1" applyAlignment="1">
      <alignment horizontal="center" vertical="center"/>
    </xf>
    <xf numFmtId="0" fontId="48" fillId="0" borderId="36" xfId="0" applyFont="1" applyBorder="1" applyAlignment="1">
      <alignment horizontal="center" vertical="center" wrapText="1"/>
    </xf>
    <xf numFmtId="0" fontId="48" fillId="0" borderId="8" xfId="0" applyFont="1" applyBorder="1" applyAlignment="1">
      <alignment horizontal="center" vertical="center" wrapText="1"/>
    </xf>
    <xf numFmtId="0" fontId="51" fillId="0" borderId="34" xfId="0" applyFont="1" applyBorder="1" applyAlignment="1">
      <alignment vertical="center" wrapText="1"/>
    </xf>
    <xf numFmtId="0" fontId="51" fillId="0" borderId="35" xfId="0" applyFont="1" applyBorder="1" applyAlignment="1">
      <alignment vertical="center" wrapText="1"/>
    </xf>
    <xf numFmtId="0" fontId="51" fillId="0" borderId="31" xfId="0" applyFont="1" applyBorder="1" applyAlignment="1">
      <alignment vertical="center" wrapText="1"/>
    </xf>
  </cellXfs>
  <cellStyles count="54">
    <cellStyle name="20% - Énfasis1 2" xfId="26" xr:uid="{00000000-0005-0000-0000-000000000000}"/>
    <cellStyle name="20% - Énfasis2 2" xfId="30" xr:uid="{00000000-0005-0000-0000-000001000000}"/>
    <cellStyle name="20% - Énfasis3 2" xfId="34" xr:uid="{00000000-0005-0000-0000-000002000000}"/>
    <cellStyle name="20% - Énfasis4 2" xfId="38" xr:uid="{00000000-0005-0000-0000-000003000000}"/>
    <cellStyle name="20% - Énfasis5 2" xfId="42" xr:uid="{00000000-0005-0000-0000-000004000000}"/>
    <cellStyle name="20% - Énfasis6 2" xfId="46" xr:uid="{00000000-0005-0000-0000-000005000000}"/>
    <cellStyle name="40% - Énfasis1 2" xfId="27" xr:uid="{00000000-0005-0000-0000-000006000000}"/>
    <cellStyle name="40% - Énfasis2 2" xfId="31" xr:uid="{00000000-0005-0000-0000-000007000000}"/>
    <cellStyle name="40% - Énfasis3 2" xfId="35" xr:uid="{00000000-0005-0000-0000-000008000000}"/>
    <cellStyle name="40% - Énfasis4 2" xfId="39" xr:uid="{00000000-0005-0000-0000-000009000000}"/>
    <cellStyle name="40% - Énfasis5 2" xfId="43" xr:uid="{00000000-0005-0000-0000-00000A000000}"/>
    <cellStyle name="40% - Énfasis6 2" xfId="47" xr:uid="{00000000-0005-0000-0000-00000B000000}"/>
    <cellStyle name="60% - Énfasis1 2" xfId="28" xr:uid="{00000000-0005-0000-0000-00000C000000}"/>
    <cellStyle name="60% - Énfasis2 2" xfId="32" xr:uid="{00000000-0005-0000-0000-00000D000000}"/>
    <cellStyle name="60% - Énfasis3 2" xfId="36" xr:uid="{00000000-0005-0000-0000-00000E000000}"/>
    <cellStyle name="60% - Énfasis4 2" xfId="40" xr:uid="{00000000-0005-0000-0000-00000F000000}"/>
    <cellStyle name="60% - Énfasis5 2" xfId="44" xr:uid="{00000000-0005-0000-0000-000010000000}"/>
    <cellStyle name="60% - Énfasis6 2" xfId="48" xr:uid="{00000000-0005-0000-0000-000011000000}"/>
    <cellStyle name="Buena 2" xfId="19" xr:uid="{00000000-0005-0000-0000-000012000000}"/>
    <cellStyle name="Cálculo" xfId="9" builtinId="22" customBuiltin="1"/>
    <cellStyle name="Celda de comprobación" xfId="11" builtinId="23" customBuiltin="1"/>
    <cellStyle name="Celda vinculada" xfId="10" builtinId="24" customBuiltin="1"/>
    <cellStyle name="Encabezado 1" xfId="4" builtinId="16" customBuiltin="1"/>
    <cellStyle name="Encabezado 4 2" xfId="18" xr:uid="{00000000-0005-0000-0000-000017000000}"/>
    <cellStyle name="Énfasis1 2" xfId="25" xr:uid="{00000000-0005-0000-0000-000018000000}"/>
    <cellStyle name="Énfasis2 2" xfId="29" xr:uid="{00000000-0005-0000-0000-000019000000}"/>
    <cellStyle name="Énfasis3 2" xfId="33" xr:uid="{00000000-0005-0000-0000-00001A000000}"/>
    <cellStyle name="Énfasis4 2" xfId="37" xr:uid="{00000000-0005-0000-0000-00001B000000}"/>
    <cellStyle name="Énfasis5 2" xfId="41" xr:uid="{00000000-0005-0000-0000-00001C000000}"/>
    <cellStyle name="Énfasis6" xfId="1" builtinId="49"/>
    <cellStyle name="Énfasis6 2" xfId="45" xr:uid="{00000000-0005-0000-0000-00001E000000}"/>
    <cellStyle name="Entrada" xfId="7" builtinId="20" customBuiltin="1"/>
    <cellStyle name="Hipervínculo" xfId="53" builtinId="8"/>
    <cellStyle name="Incorrecto 2" xfId="20" xr:uid="{00000000-0005-0000-0000-000021000000}"/>
    <cellStyle name="Millares 2" xfId="51" xr:uid="{00000000-0005-0000-0000-000022000000}"/>
    <cellStyle name="Neutral 2" xfId="21" xr:uid="{00000000-0005-0000-0000-000023000000}"/>
    <cellStyle name="Normal" xfId="0" builtinId="0"/>
    <cellStyle name="Normal 2" xfId="13" xr:uid="{00000000-0005-0000-0000-000025000000}"/>
    <cellStyle name="Normal 2 2" xfId="49" xr:uid="{00000000-0005-0000-0000-000026000000}"/>
    <cellStyle name="Normal 2 2 2" xfId="50" xr:uid="{00000000-0005-0000-0000-000027000000}"/>
    <cellStyle name="Normal 2 3" xfId="15" xr:uid="{00000000-0005-0000-0000-000028000000}"/>
    <cellStyle name="Normal 3" xfId="3" xr:uid="{00000000-0005-0000-0000-000029000000}"/>
    <cellStyle name="Normal 4" xfId="16" xr:uid="{00000000-0005-0000-0000-00002A000000}"/>
    <cellStyle name="Normal 5" xfId="52" xr:uid="{00000000-0005-0000-0000-00002B000000}"/>
    <cellStyle name="Normal 6" xfId="2" xr:uid="{00000000-0005-0000-0000-00002C000000}"/>
    <cellStyle name="Notas 2" xfId="23" xr:uid="{00000000-0005-0000-0000-00002D000000}"/>
    <cellStyle name="Porcentaje 2" xfId="14" xr:uid="{00000000-0005-0000-0000-00002E000000}"/>
    <cellStyle name="Salida" xfId="8" builtinId="21" customBuiltin="1"/>
    <cellStyle name="Texto de advertencia 2" xfId="22" xr:uid="{00000000-0005-0000-0000-000030000000}"/>
    <cellStyle name="Texto explicativo 2" xfId="24" xr:uid="{00000000-0005-0000-0000-000031000000}"/>
    <cellStyle name="Título 2" xfId="5" builtinId="17" customBuiltin="1"/>
    <cellStyle name="Título 3" xfId="6" builtinId="18" customBuiltin="1"/>
    <cellStyle name="Título 4" xfId="17" xr:uid="{00000000-0005-0000-0000-000034000000}"/>
    <cellStyle name="Total" xfId="12" builtinId="25" customBuiltin="1"/>
  </cellStyles>
  <dxfs count="0"/>
  <tableStyles count="0" defaultTableStyle="TableStyleMedium2" defaultPivotStyle="PivotStyleLight16"/>
  <colors>
    <mruColors>
      <color rgb="FFFFCCFF"/>
      <color rgb="FF66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EnU!$L$6:$L$9</c:f>
              <c:strCache>
                <c:ptCount val="4"/>
                <c:pt idx="0">
                  <c:v>Embodied energy materials &amp; phases LMO</c:v>
                </c:pt>
                <c:pt idx="1">
                  <c:v>MJ/MW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D2-43EF-93A8-E480236CDC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D2-43EF-93A8-E480236CDC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D2-43EF-93A8-E480236CDC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D2-43EF-93A8-E480236CDC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D2-43EF-93A8-E480236CDC0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D2-43EF-93A8-E480236CDC0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D2-43EF-93A8-E480236CDC0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D2-43EF-93A8-E480236CDC0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5D2-43EF-93A8-E480236CDC0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5D2-43EF-93A8-E480236CDC01}"/>
              </c:ext>
            </c:extLst>
          </c:dPt>
          <c:cat>
            <c:strRef>
              <c:f>'EV batteries req &amp; intensities'!$A$6:$A$15</c:f>
              <c:strCache>
                <c:ptCount val="10"/>
                <c:pt idx="0">
                  <c:v>Aluminium (Al)</c:v>
                </c:pt>
                <c:pt idx="1">
                  <c:v>Copper (Cu)</c:v>
                </c:pt>
                <c:pt idx="2">
                  <c:v>Iron (Fe) (iron cast and low-carbon steel)</c:v>
                </c:pt>
                <c:pt idx="3">
                  <c:v>Lithium (Li)</c:v>
                </c:pt>
                <c:pt idx="4">
                  <c:v>Manganese (Mn)</c:v>
                </c:pt>
                <c:pt idx="5">
                  <c:v>Nickel (Ni)</c:v>
                </c:pt>
                <c:pt idx="6">
                  <c:v>Cobalt (Co)</c:v>
                </c:pt>
                <c:pt idx="7">
                  <c:v>Phosphorus (P)</c:v>
                </c:pt>
                <c:pt idx="8">
                  <c:v>Rest (plastics, electronics)</c:v>
                </c:pt>
                <c:pt idx="9">
                  <c:v>Graphite flake (battery grade)</c:v>
                </c:pt>
              </c:strCache>
            </c:strRef>
          </c:cat>
          <c:val>
            <c:numRef>
              <c:f>EnU!$L$10:$L$19</c:f>
              <c:numCache>
                <c:formatCode>General</c:formatCode>
                <c:ptCount val="10"/>
                <c:pt idx="0">
                  <c:v>233264.3775</c:v>
                </c:pt>
                <c:pt idx="1">
                  <c:v>40355.964000000007</c:v>
                </c:pt>
                <c:pt idx="2">
                  <c:v>0</c:v>
                </c:pt>
                <c:pt idx="3">
                  <c:v>90076.799999999988</c:v>
                </c:pt>
                <c:pt idx="4">
                  <c:v>67873.766400000008</c:v>
                </c:pt>
                <c:pt idx="5">
                  <c:v>0</c:v>
                </c:pt>
                <c:pt idx="6">
                  <c:v>0</c:v>
                </c:pt>
                <c:pt idx="7">
                  <c:v>0</c:v>
                </c:pt>
                <c:pt idx="8">
                  <c:v>171211.42499999999</c:v>
                </c:pt>
                <c:pt idx="9">
                  <c:v>64761.84</c:v>
                </c:pt>
              </c:numCache>
            </c:numRef>
          </c:val>
          <c:extLst>
            <c:ext xmlns:c16="http://schemas.microsoft.com/office/drawing/2014/chart" uri="{C3380CC4-5D6E-409C-BE32-E72D297353CC}">
              <c16:uniqueId val="{00000014-95D2-43EF-93A8-E480236CDC0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ESOIfinal, EV high</a:t>
            </a:r>
          </a:p>
        </c:rich>
      </c:tx>
      <c:overlay val="0"/>
    </c:title>
    <c:autoTitleDeleted val="0"/>
    <c:plotArea>
      <c:layout/>
      <c:lineChart>
        <c:grouping val="standard"/>
        <c:varyColors val="0"/>
        <c:ser>
          <c:idx val="1"/>
          <c:order val="0"/>
          <c:tx>
            <c:strRef>
              <c:f>ESOIdynamic!$B$127</c:f>
              <c:strCache>
                <c:ptCount val="1"/>
                <c:pt idx="0">
                  <c:v> ESOIfinal [LMO]</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ESOIdynamic!$C$127:$AL$127</c:f>
              <c:numCache>
                <c:formatCode>General</c:formatCode>
                <c:ptCount val="36"/>
                <c:pt idx="0">
                  <c:v>0.51274299999999995</c:v>
                </c:pt>
                <c:pt idx="1">
                  <c:v>0.51347100000000001</c:v>
                </c:pt>
                <c:pt idx="2">
                  <c:v>0.51411600000000002</c:v>
                </c:pt>
                <c:pt idx="3">
                  <c:v>0.514594</c:v>
                </c:pt>
                <c:pt idx="4">
                  <c:v>0.51494300000000004</c:v>
                </c:pt>
                <c:pt idx="5">
                  <c:v>0.51517000000000002</c:v>
                </c:pt>
                <c:pt idx="6">
                  <c:v>0.57677599999999996</c:v>
                </c:pt>
                <c:pt idx="7">
                  <c:v>0.58183600000000002</c:v>
                </c:pt>
                <c:pt idx="8">
                  <c:v>0.58484400000000003</c:v>
                </c:pt>
                <c:pt idx="9">
                  <c:v>0.58743100000000004</c:v>
                </c:pt>
                <c:pt idx="10">
                  <c:v>0.58933800000000003</c:v>
                </c:pt>
                <c:pt idx="11">
                  <c:v>0.59138400000000002</c:v>
                </c:pt>
                <c:pt idx="12">
                  <c:v>0.593136</c:v>
                </c:pt>
                <c:pt idx="13">
                  <c:v>0.59469399999999994</c:v>
                </c:pt>
                <c:pt idx="14">
                  <c:v>0.59619299999999997</c:v>
                </c:pt>
                <c:pt idx="15">
                  <c:v>0.59792900000000004</c:v>
                </c:pt>
                <c:pt idx="16">
                  <c:v>0.59958100000000003</c:v>
                </c:pt>
                <c:pt idx="17">
                  <c:v>0.60084099999999996</c:v>
                </c:pt>
                <c:pt idx="18">
                  <c:v>0.60183399999999998</c:v>
                </c:pt>
                <c:pt idx="19">
                  <c:v>0.60269200000000001</c:v>
                </c:pt>
                <c:pt idx="20">
                  <c:v>0.603518</c:v>
                </c:pt>
                <c:pt idx="21">
                  <c:v>0.60416599999999998</c:v>
                </c:pt>
                <c:pt idx="22">
                  <c:v>0.60533300000000001</c:v>
                </c:pt>
                <c:pt idx="23">
                  <c:v>0.60672499999999996</c:v>
                </c:pt>
                <c:pt idx="24">
                  <c:v>0.60808399999999996</c:v>
                </c:pt>
                <c:pt idx="25">
                  <c:v>0.61001700000000003</c:v>
                </c:pt>
                <c:pt idx="26">
                  <c:v>0.61247399999999996</c:v>
                </c:pt>
                <c:pt idx="27">
                  <c:v>0.61567899999999998</c:v>
                </c:pt>
                <c:pt idx="28">
                  <c:v>0.61919999999999997</c:v>
                </c:pt>
                <c:pt idx="29">
                  <c:v>0.62260599999999999</c:v>
                </c:pt>
                <c:pt idx="30">
                  <c:v>0.62569399999999997</c:v>
                </c:pt>
                <c:pt idx="31">
                  <c:v>0.62833799999999995</c:v>
                </c:pt>
                <c:pt idx="32">
                  <c:v>0.63266999999999995</c:v>
                </c:pt>
                <c:pt idx="33">
                  <c:v>0.63616799999999996</c:v>
                </c:pt>
                <c:pt idx="34">
                  <c:v>0.63919199999999998</c:v>
                </c:pt>
                <c:pt idx="35">
                  <c:v>0.64127299999999998</c:v>
                </c:pt>
              </c:numCache>
            </c:numRef>
          </c:val>
          <c:smooth val="0"/>
          <c:extLst>
            <c:ext xmlns:c16="http://schemas.microsoft.com/office/drawing/2014/chart" uri="{C3380CC4-5D6E-409C-BE32-E72D297353CC}">
              <c16:uniqueId val="{00000002-A2CD-4958-BBE3-AB80FABFE824}"/>
            </c:ext>
          </c:extLst>
        </c:ser>
        <c:ser>
          <c:idx val="0"/>
          <c:order val="1"/>
          <c:tx>
            <c:strRef>
              <c:f>ESOIdynamic!$B$128</c:f>
              <c:strCache>
                <c:ptCount val="1"/>
                <c:pt idx="0">
                  <c:v> ESOIfinal [NMC622]</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ESOIdynamic!$C$128:$AL$128</c:f>
              <c:numCache>
                <c:formatCode>General</c:formatCode>
                <c:ptCount val="36"/>
                <c:pt idx="0">
                  <c:v>0.62269699999999994</c:v>
                </c:pt>
                <c:pt idx="1">
                  <c:v>0.62368900000000005</c:v>
                </c:pt>
                <c:pt idx="2">
                  <c:v>0.62455000000000005</c:v>
                </c:pt>
                <c:pt idx="3">
                  <c:v>0.62520799999999999</c:v>
                </c:pt>
                <c:pt idx="4">
                  <c:v>0.62573400000000001</c:v>
                </c:pt>
                <c:pt idx="5">
                  <c:v>0.62614800000000004</c:v>
                </c:pt>
                <c:pt idx="6">
                  <c:v>0.71860100000000005</c:v>
                </c:pt>
                <c:pt idx="7">
                  <c:v>0.72585599999999995</c:v>
                </c:pt>
                <c:pt idx="8">
                  <c:v>0.73026800000000003</c:v>
                </c:pt>
                <c:pt idx="9">
                  <c:v>0.73392800000000002</c:v>
                </c:pt>
                <c:pt idx="10">
                  <c:v>0.73826599999999998</c:v>
                </c:pt>
                <c:pt idx="11">
                  <c:v>0.74131199999999997</c:v>
                </c:pt>
                <c:pt idx="12">
                  <c:v>0.74358999999999997</c:v>
                </c:pt>
                <c:pt idx="13">
                  <c:v>0.74559399999999998</c:v>
                </c:pt>
                <c:pt idx="14">
                  <c:v>0.74750099999999997</c:v>
                </c:pt>
                <c:pt idx="15">
                  <c:v>0.74935499999999999</c:v>
                </c:pt>
                <c:pt idx="16">
                  <c:v>0.75110200000000005</c:v>
                </c:pt>
                <c:pt idx="17">
                  <c:v>0.75253400000000004</c:v>
                </c:pt>
                <c:pt idx="18">
                  <c:v>0.75366699999999998</c:v>
                </c:pt>
                <c:pt idx="19">
                  <c:v>0.75469399999999998</c:v>
                </c:pt>
                <c:pt idx="20">
                  <c:v>0.75571500000000003</c:v>
                </c:pt>
                <c:pt idx="21">
                  <c:v>0.75658899999999996</c:v>
                </c:pt>
                <c:pt idx="22">
                  <c:v>0.75798299999999996</c:v>
                </c:pt>
                <c:pt idx="23">
                  <c:v>0.75944599999999995</c:v>
                </c:pt>
                <c:pt idx="24">
                  <c:v>0.76068899999999995</c:v>
                </c:pt>
                <c:pt idx="25">
                  <c:v>0.76260399999999995</c:v>
                </c:pt>
                <c:pt idx="26">
                  <c:v>0.76512899999999995</c:v>
                </c:pt>
                <c:pt idx="27">
                  <c:v>0.76841499999999996</c:v>
                </c:pt>
                <c:pt idx="28">
                  <c:v>0.77203200000000005</c:v>
                </c:pt>
                <c:pt idx="29">
                  <c:v>0.77556599999999998</c:v>
                </c:pt>
                <c:pt idx="30">
                  <c:v>0.77881500000000004</c:v>
                </c:pt>
                <c:pt idx="31">
                  <c:v>0.78159900000000004</c:v>
                </c:pt>
                <c:pt idx="32">
                  <c:v>0.78677200000000003</c:v>
                </c:pt>
                <c:pt idx="33">
                  <c:v>0.790682</c:v>
                </c:pt>
                <c:pt idx="34">
                  <c:v>0.79394699999999996</c:v>
                </c:pt>
                <c:pt idx="35">
                  <c:v>0.79612899999999998</c:v>
                </c:pt>
              </c:numCache>
            </c:numRef>
          </c:val>
          <c:smooth val="0"/>
          <c:extLst>
            <c:ext xmlns:c16="http://schemas.microsoft.com/office/drawing/2014/chart" uri="{C3380CC4-5D6E-409C-BE32-E72D297353CC}">
              <c16:uniqueId val="{00000004-A2CD-4958-BBE3-AB80FABFE824}"/>
            </c:ext>
          </c:extLst>
        </c:ser>
        <c:ser>
          <c:idx val="2"/>
          <c:order val="2"/>
          <c:tx>
            <c:strRef>
              <c:f>ESOIdynamic!$B$129</c:f>
              <c:strCache>
                <c:ptCount val="1"/>
                <c:pt idx="0">
                  <c:v> ESOIfinal [NMC811]</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ESOIdynamic!$C$129:$AL$129</c:f>
              <c:numCache>
                <c:formatCode>General</c:formatCode>
                <c:ptCount val="36"/>
                <c:pt idx="0">
                  <c:v>0.62843099999999996</c:v>
                </c:pt>
                <c:pt idx="1">
                  <c:v>0.62943899999999997</c:v>
                </c:pt>
                <c:pt idx="2">
                  <c:v>0.63031300000000001</c:v>
                </c:pt>
                <c:pt idx="3">
                  <c:v>0.63097999999999999</c:v>
                </c:pt>
                <c:pt idx="4">
                  <c:v>0.63151299999999999</c:v>
                </c:pt>
                <c:pt idx="5">
                  <c:v>0.63192800000000005</c:v>
                </c:pt>
                <c:pt idx="6">
                  <c:v>0.72660000000000002</c:v>
                </c:pt>
                <c:pt idx="7">
                  <c:v>0.73392900000000005</c:v>
                </c:pt>
                <c:pt idx="8">
                  <c:v>0.73835700000000004</c:v>
                </c:pt>
                <c:pt idx="9">
                  <c:v>0.74201899999999998</c:v>
                </c:pt>
                <c:pt idx="10">
                  <c:v>0.74639200000000006</c:v>
                </c:pt>
                <c:pt idx="11">
                  <c:v>0.74942600000000004</c:v>
                </c:pt>
                <c:pt idx="12">
                  <c:v>0.75168000000000001</c:v>
                </c:pt>
                <c:pt idx="13">
                  <c:v>0.75365000000000004</c:v>
                </c:pt>
                <c:pt idx="14">
                  <c:v>0.75551900000000005</c:v>
                </c:pt>
                <c:pt idx="15">
                  <c:v>0.75733200000000001</c:v>
                </c:pt>
                <c:pt idx="16">
                  <c:v>0.75903699999999996</c:v>
                </c:pt>
                <c:pt idx="17">
                  <c:v>0.76042200000000004</c:v>
                </c:pt>
                <c:pt idx="18">
                  <c:v>0.76150300000000004</c:v>
                </c:pt>
                <c:pt idx="19">
                  <c:v>0.76247399999999999</c:v>
                </c:pt>
                <c:pt idx="20">
                  <c:v>0.76343000000000005</c:v>
                </c:pt>
                <c:pt idx="21">
                  <c:v>0.76423600000000003</c:v>
                </c:pt>
                <c:pt idx="22">
                  <c:v>0.76558300000000001</c:v>
                </c:pt>
                <c:pt idx="23">
                  <c:v>0.76703500000000002</c:v>
                </c:pt>
                <c:pt idx="24">
                  <c:v>0.76827599999999996</c:v>
                </c:pt>
                <c:pt idx="25">
                  <c:v>0.77019400000000005</c:v>
                </c:pt>
                <c:pt idx="26">
                  <c:v>0.77272799999999997</c:v>
                </c:pt>
                <c:pt idx="27">
                  <c:v>0.77603599999999995</c:v>
                </c:pt>
                <c:pt idx="28">
                  <c:v>0.77968000000000004</c:v>
                </c:pt>
                <c:pt idx="29">
                  <c:v>0.78323500000000001</c:v>
                </c:pt>
                <c:pt idx="30">
                  <c:v>0.78649500000000006</c:v>
                </c:pt>
                <c:pt idx="31">
                  <c:v>0.78926799999999997</c:v>
                </c:pt>
                <c:pt idx="32">
                  <c:v>0.79439300000000002</c:v>
                </c:pt>
                <c:pt idx="33">
                  <c:v>0.79827599999999999</c:v>
                </c:pt>
                <c:pt idx="34">
                  <c:v>0.80155100000000001</c:v>
                </c:pt>
                <c:pt idx="35">
                  <c:v>0.80369199999999996</c:v>
                </c:pt>
              </c:numCache>
            </c:numRef>
          </c:val>
          <c:smooth val="0"/>
          <c:extLst>
            <c:ext xmlns:c16="http://schemas.microsoft.com/office/drawing/2014/chart" uri="{C3380CC4-5D6E-409C-BE32-E72D297353CC}">
              <c16:uniqueId val="{00000006-A2CD-4958-BBE3-AB80FABFE824}"/>
            </c:ext>
          </c:extLst>
        </c:ser>
        <c:ser>
          <c:idx val="3"/>
          <c:order val="3"/>
          <c:tx>
            <c:strRef>
              <c:f>ESOIdynamic!$B$130</c:f>
              <c:strCache>
                <c:ptCount val="1"/>
                <c:pt idx="0">
                  <c:v> ESOIfinal [NCA]</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ESOIdynamic!$C$130:$AL$130</c:f>
              <c:numCache>
                <c:formatCode>General</c:formatCode>
                <c:ptCount val="36"/>
                <c:pt idx="0">
                  <c:v>0.63513699999999995</c:v>
                </c:pt>
                <c:pt idx="1">
                  <c:v>0.636158</c:v>
                </c:pt>
                <c:pt idx="2">
                  <c:v>0.63703799999999999</c:v>
                </c:pt>
                <c:pt idx="3">
                  <c:v>0.63770899999999997</c:v>
                </c:pt>
                <c:pt idx="4">
                  <c:v>0.63824400000000003</c:v>
                </c:pt>
                <c:pt idx="5">
                  <c:v>0.63866000000000001</c:v>
                </c:pt>
                <c:pt idx="6">
                  <c:v>0.736124</c:v>
                </c:pt>
                <c:pt idx="7">
                  <c:v>0.74360899999999996</c:v>
                </c:pt>
                <c:pt idx="8">
                  <c:v>0.74803900000000001</c:v>
                </c:pt>
                <c:pt idx="9">
                  <c:v>0.75166100000000002</c:v>
                </c:pt>
                <c:pt idx="10">
                  <c:v>0.75592199999999998</c:v>
                </c:pt>
                <c:pt idx="11">
                  <c:v>0.75888900000000004</c:v>
                </c:pt>
                <c:pt idx="12">
                  <c:v>0.76108399999999998</c:v>
                </c:pt>
                <c:pt idx="13">
                  <c:v>0.76298999999999995</c:v>
                </c:pt>
                <c:pt idx="14">
                  <c:v>0.76479200000000003</c:v>
                </c:pt>
                <c:pt idx="15">
                  <c:v>0.76653300000000002</c:v>
                </c:pt>
                <c:pt idx="16">
                  <c:v>0.76816499999999999</c:v>
                </c:pt>
                <c:pt idx="17">
                  <c:v>0.76947299999999996</c:v>
                </c:pt>
                <c:pt idx="18">
                  <c:v>0.77047399999999999</c:v>
                </c:pt>
                <c:pt idx="19">
                  <c:v>0.77135699999999996</c:v>
                </c:pt>
                <c:pt idx="20">
                  <c:v>0.77221899999999999</c:v>
                </c:pt>
                <c:pt idx="21">
                  <c:v>0.77293000000000001</c:v>
                </c:pt>
                <c:pt idx="22">
                  <c:v>0.774196</c:v>
                </c:pt>
                <c:pt idx="23">
                  <c:v>0.77561599999999997</c:v>
                </c:pt>
                <c:pt idx="24">
                  <c:v>0.776833</c:v>
                </c:pt>
                <c:pt idx="25">
                  <c:v>0.77871999999999997</c:v>
                </c:pt>
                <c:pt idx="26">
                  <c:v>0.781219</c:v>
                </c:pt>
                <c:pt idx="27">
                  <c:v>0.78449800000000003</c:v>
                </c:pt>
                <c:pt idx="28">
                  <c:v>0.78811299999999995</c:v>
                </c:pt>
                <c:pt idx="29">
                  <c:v>0.79163600000000001</c:v>
                </c:pt>
                <c:pt idx="30">
                  <c:v>0.79485700000000004</c:v>
                </c:pt>
                <c:pt idx="31">
                  <c:v>0.79755900000000002</c:v>
                </c:pt>
                <c:pt idx="32">
                  <c:v>0.80249999999999999</c:v>
                </c:pt>
                <c:pt idx="33">
                  <c:v>0.80626100000000001</c:v>
                </c:pt>
                <c:pt idx="34">
                  <c:v>0.80950100000000003</c:v>
                </c:pt>
                <c:pt idx="35">
                  <c:v>0.81153500000000001</c:v>
                </c:pt>
              </c:numCache>
            </c:numRef>
          </c:val>
          <c:smooth val="0"/>
          <c:extLst>
            <c:ext xmlns:c16="http://schemas.microsoft.com/office/drawing/2014/chart" uri="{C3380CC4-5D6E-409C-BE32-E72D297353CC}">
              <c16:uniqueId val="{00000008-A2CD-4958-BBE3-AB80FABFE824}"/>
            </c:ext>
          </c:extLst>
        </c:ser>
        <c:ser>
          <c:idx val="4"/>
          <c:order val="4"/>
          <c:tx>
            <c:strRef>
              <c:f>ESOIdynamic!$B$131</c:f>
              <c:strCache>
                <c:ptCount val="1"/>
                <c:pt idx="0">
                  <c:v> ESOIfinal [LFP]</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ESOIdynamic!$C$131:$AL$131</c:f>
              <c:numCache>
                <c:formatCode>General</c:formatCode>
                <c:ptCount val="36"/>
                <c:pt idx="0">
                  <c:v>0.62330600000000003</c:v>
                </c:pt>
                <c:pt idx="1">
                  <c:v>0.62418200000000001</c:v>
                </c:pt>
                <c:pt idx="2">
                  <c:v>0.62492099999999995</c:v>
                </c:pt>
                <c:pt idx="3">
                  <c:v>0.62546000000000002</c:v>
                </c:pt>
                <c:pt idx="4">
                  <c:v>0.62586799999999998</c:v>
                </c:pt>
                <c:pt idx="5">
                  <c:v>0.62615799999999999</c:v>
                </c:pt>
                <c:pt idx="6">
                  <c:v>0.72075400000000001</c:v>
                </c:pt>
                <c:pt idx="7">
                  <c:v>0.72813600000000001</c:v>
                </c:pt>
                <c:pt idx="8">
                  <c:v>0.73208600000000001</c:v>
                </c:pt>
                <c:pt idx="9">
                  <c:v>0.73518300000000003</c:v>
                </c:pt>
                <c:pt idx="10">
                  <c:v>0.73760700000000001</c:v>
                </c:pt>
                <c:pt idx="11">
                  <c:v>0.73988699999999996</c:v>
                </c:pt>
                <c:pt idx="12">
                  <c:v>0.74174799999999996</c:v>
                </c:pt>
                <c:pt idx="13">
                  <c:v>0.74335300000000004</c:v>
                </c:pt>
                <c:pt idx="14">
                  <c:v>0.74485800000000002</c:v>
                </c:pt>
                <c:pt idx="15">
                  <c:v>0.74650000000000005</c:v>
                </c:pt>
                <c:pt idx="16">
                  <c:v>0.74803699999999995</c:v>
                </c:pt>
                <c:pt idx="17">
                  <c:v>0.74873999999999996</c:v>
                </c:pt>
                <c:pt idx="18">
                  <c:v>0.74893699999999996</c:v>
                </c:pt>
                <c:pt idx="19">
                  <c:v>0.749031</c:v>
                </c:pt>
                <c:pt idx="20">
                  <c:v>0.74912900000000004</c:v>
                </c:pt>
                <c:pt idx="21">
                  <c:v>0.749112</c:v>
                </c:pt>
                <c:pt idx="22">
                  <c:v>0.74987300000000001</c:v>
                </c:pt>
                <c:pt idx="23">
                  <c:v>0.75111000000000006</c:v>
                </c:pt>
                <c:pt idx="24">
                  <c:v>0.75234900000000005</c:v>
                </c:pt>
                <c:pt idx="25">
                  <c:v>0.75429299999999999</c:v>
                </c:pt>
                <c:pt idx="26">
                  <c:v>0.75689399999999996</c:v>
                </c:pt>
                <c:pt idx="27">
                  <c:v>0.76047100000000001</c:v>
                </c:pt>
                <c:pt idx="28">
                  <c:v>0.76452900000000001</c:v>
                </c:pt>
                <c:pt idx="29">
                  <c:v>0.76851899999999995</c:v>
                </c:pt>
                <c:pt idx="30">
                  <c:v>0.77212899999999995</c:v>
                </c:pt>
                <c:pt idx="31">
                  <c:v>0.77491600000000005</c:v>
                </c:pt>
                <c:pt idx="32">
                  <c:v>0.77901299999999996</c:v>
                </c:pt>
                <c:pt idx="33">
                  <c:v>0.78226700000000005</c:v>
                </c:pt>
                <c:pt idx="34">
                  <c:v>0.78528799999999999</c:v>
                </c:pt>
                <c:pt idx="35">
                  <c:v>0.786937</c:v>
                </c:pt>
              </c:numCache>
            </c:numRef>
          </c:val>
          <c:smooth val="0"/>
          <c:extLst>
            <c:ext xmlns:c16="http://schemas.microsoft.com/office/drawing/2014/chart" uri="{C3380CC4-5D6E-409C-BE32-E72D297353CC}">
              <c16:uniqueId val="{0000000A-A2CD-4958-BBE3-AB80FABFE824}"/>
            </c:ext>
          </c:extLst>
        </c:ser>
        <c:dLbls>
          <c:showLegendKey val="0"/>
          <c:showVal val="0"/>
          <c:showCatName val="0"/>
          <c:showSerName val="0"/>
          <c:showPercent val="0"/>
          <c:showBubbleSize val="0"/>
        </c:dLbls>
        <c:smooth val="0"/>
        <c:axId val="236873984"/>
        <c:axId val="236966656"/>
      </c:lineChart>
      <c:catAx>
        <c:axId val="236873984"/>
        <c:scaling>
          <c:orientation val="minMax"/>
        </c:scaling>
        <c:delete val="0"/>
        <c:axPos val="b"/>
        <c:numFmt formatCode="General" sourceLinked="1"/>
        <c:majorTickMark val="none"/>
        <c:minorTickMark val="none"/>
        <c:tickLblPos val="nextTo"/>
        <c:crossAx val="236966656"/>
        <c:crosses val="autoZero"/>
        <c:auto val="1"/>
        <c:lblAlgn val="ctr"/>
        <c:lblOffset val="100"/>
        <c:tickLblSkip val="5"/>
        <c:noMultiLvlLbl val="0"/>
      </c:catAx>
      <c:valAx>
        <c:axId val="23696665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6873984"/>
        <c:crosses val="autoZero"/>
        <c:crossBetween val="between"/>
      </c:valAx>
      <c:spPr>
        <a:ln>
          <a:noFill/>
        </a:ln>
      </c:spPr>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ESOIst, E-bike</a:t>
            </a:r>
          </a:p>
        </c:rich>
      </c:tx>
      <c:overlay val="0"/>
    </c:title>
    <c:autoTitleDeleted val="0"/>
    <c:plotArea>
      <c:layout/>
      <c:lineChart>
        <c:grouping val="standard"/>
        <c:varyColors val="0"/>
        <c:ser>
          <c:idx val="1"/>
          <c:order val="0"/>
          <c:tx>
            <c:strRef>
              <c:f>ESOIdynamic!$B$155</c:f>
              <c:strCache>
                <c:ptCount val="1"/>
                <c:pt idx="0">
                  <c:v> ESOIst [LMO]</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ESOIdynamic!$C$155:$AL$155</c:f>
              <c:numCache>
                <c:formatCode>General</c:formatCode>
                <c:ptCount val="36"/>
                <c:pt idx="0">
                  <c:v>1.2500534057617188</c:v>
                </c:pt>
                <c:pt idx="1">
                  <c:v>1.251585841178894</c:v>
                </c:pt>
                <c:pt idx="2">
                  <c:v>1.2531141042709351</c:v>
                </c:pt>
                <c:pt idx="3">
                  <c:v>1.2543047666549683</c:v>
                </c:pt>
                <c:pt idx="4">
                  <c:v>1.2550588846206665</c:v>
                </c:pt>
                <c:pt idx="5">
                  <c:v>1.2553491592407227</c:v>
                </c:pt>
                <c:pt idx="6">
                  <c:v>1.2531307935714722</c:v>
                </c:pt>
                <c:pt idx="7">
                  <c:v>1.254820704460144</c:v>
                </c:pt>
                <c:pt idx="8">
                  <c:v>1.2575336694717407</c:v>
                </c:pt>
                <c:pt idx="9">
                  <c:v>1.2614337205886841</c:v>
                </c:pt>
                <c:pt idx="10">
                  <c:v>1.2655000686645508</c:v>
                </c:pt>
                <c:pt idx="11">
                  <c:v>1.2695435285568237</c:v>
                </c:pt>
                <c:pt idx="12">
                  <c:v>1.2717623710632324</c:v>
                </c:pt>
                <c:pt idx="13">
                  <c:v>1.274532675743103</c:v>
                </c:pt>
                <c:pt idx="14">
                  <c:v>1.277479887008667</c:v>
                </c:pt>
                <c:pt idx="15">
                  <c:v>1.2810461521148682</c:v>
                </c:pt>
                <c:pt idx="16">
                  <c:v>1.2845145463943481</c:v>
                </c:pt>
                <c:pt idx="17">
                  <c:v>1.2866725921630859</c:v>
                </c:pt>
                <c:pt idx="18">
                  <c:v>1.2883590459823608</c:v>
                </c:pt>
                <c:pt idx="19">
                  <c:v>1.2899231910705566</c:v>
                </c:pt>
                <c:pt idx="20">
                  <c:v>1.2911823987960815</c:v>
                </c:pt>
                <c:pt idx="21">
                  <c:v>1.2918418645858765</c:v>
                </c:pt>
                <c:pt idx="22">
                  <c:v>1.2934025526046753</c:v>
                </c:pt>
                <c:pt idx="23">
                  <c:v>1.2964192628860474</c:v>
                </c:pt>
                <c:pt idx="24">
                  <c:v>1.3005906343460083</c:v>
                </c:pt>
                <c:pt idx="25">
                  <c:v>1.3064389228820801</c:v>
                </c:pt>
                <c:pt idx="26">
                  <c:v>1.3149600028991699</c:v>
                </c:pt>
                <c:pt idx="27">
                  <c:v>1.3248573541641235</c:v>
                </c:pt>
                <c:pt idx="28">
                  <c:v>1.3347240686416626</c:v>
                </c:pt>
                <c:pt idx="29">
                  <c:v>1.3438394069671631</c:v>
                </c:pt>
                <c:pt idx="30">
                  <c:v>1.3520028591156006</c:v>
                </c:pt>
                <c:pt idx="31">
                  <c:v>1.3592801094055176</c:v>
                </c:pt>
                <c:pt idx="32">
                  <c:v>1.3658320903778076</c:v>
                </c:pt>
                <c:pt idx="33">
                  <c:v>1.3718270063400269</c:v>
                </c:pt>
                <c:pt idx="34">
                  <c:v>1.3774051666259766</c:v>
                </c:pt>
                <c:pt idx="35">
                  <c:v>1.382656455039978</c:v>
                </c:pt>
              </c:numCache>
            </c:numRef>
          </c:val>
          <c:smooth val="0"/>
          <c:extLst>
            <c:ext xmlns:c16="http://schemas.microsoft.com/office/drawing/2014/chart" uri="{C3380CC4-5D6E-409C-BE32-E72D297353CC}">
              <c16:uniqueId val="{00000004-8CDE-495C-9634-CAE535600B89}"/>
            </c:ext>
          </c:extLst>
        </c:ser>
        <c:ser>
          <c:idx val="0"/>
          <c:order val="1"/>
          <c:tx>
            <c:strRef>
              <c:f>ESOIdynamic!$B$156</c:f>
              <c:strCache>
                <c:ptCount val="1"/>
                <c:pt idx="0">
                  <c:v> ESOIst [NMC622]</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ESOIdynamic!$C$156:$AL$156</c:f>
              <c:numCache>
                <c:formatCode>General</c:formatCode>
                <c:ptCount val="36"/>
                <c:pt idx="0">
                  <c:v>1.731191873550415</c:v>
                </c:pt>
                <c:pt idx="1">
                  <c:v>1.7337249517440796</c:v>
                </c:pt>
                <c:pt idx="2">
                  <c:v>1.7362098693847656</c:v>
                </c:pt>
                <c:pt idx="3">
                  <c:v>1.738253116607666</c:v>
                </c:pt>
                <c:pt idx="4">
                  <c:v>1.7397592067718506</c:v>
                </c:pt>
                <c:pt idx="5">
                  <c:v>1.7407114505767822</c:v>
                </c:pt>
                <c:pt idx="6">
                  <c:v>1.7349278926849365</c:v>
                </c:pt>
                <c:pt idx="7">
                  <c:v>1.7369379997253418</c:v>
                </c:pt>
                <c:pt idx="8">
                  <c:v>1.7408829927444458</c:v>
                </c:pt>
                <c:pt idx="9">
                  <c:v>1.7458962202072144</c:v>
                </c:pt>
                <c:pt idx="10">
                  <c:v>1.7516807317733765</c:v>
                </c:pt>
                <c:pt idx="11">
                  <c:v>1.7573778629302979</c:v>
                </c:pt>
                <c:pt idx="12">
                  <c:v>1.7654598951339722</c:v>
                </c:pt>
                <c:pt idx="13">
                  <c:v>1.7694979906082153</c:v>
                </c:pt>
                <c:pt idx="14">
                  <c:v>1.7735779285430908</c:v>
                </c:pt>
                <c:pt idx="15">
                  <c:v>1.77814781665802</c:v>
                </c:pt>
                <c:pt idx="16">
                  <c:v>1.7815865278244019</c:v>
                </c:pt>
                <c:pt idx="17">
                  <c:v>1.7842769622802734</c:v>
                </c:pt>
                <c:pt idx="18">
                  <c:v>1.7868131399154663</c:v>
                </c:pt>
                <c:pt idx="19">
                  <c:v>1.7893922328948975</c:v>
                </c:pt>
                <c:pt idx="20">
                  <c:v>1.7916432619094849</c:v>
                </c:pt>
                <c:pt idx="21">
                  <c:v>1.7932788133621216</c:v>
                </c:pt>
                <c:pt idx="22">
                  <c:v>1.7958419322967529</c:v>
                </c:pt>
                <c:pt idx="23">
                  <c:v>1.7995351552963257</c:v>
                </c:pt>
                <c:pt idx="24">
                  <c:v>1.8042901754379272</c:v>
                </c:pt>
                <c:pt idx="25">
                  <c:v>1.8112250566482544</c:v>
                </c:pt>
                <c:pt idx="26">
                  <c:v>1.8213287591934204</c:v>
                </c:pt>
                <c:pt idx="27">
                  <c:v>1.8330516815185547</c:v>
                </c:pt>
                <c:pt idx="28">
                  <c:v>1.8447779417037964</c:v>
                </c:pt>
                <c:pt idx="29">
                  <c:v>1.8556947708129883</c:v>
                </c:pt>
                <c:pt idx="30">
                  <c:v>1.8655797243118286</c:v>
                </c:pt>
                <c:pt idx="31">
                  <c:v>1.8744795322418213</c:v>
                </c:pt>
                <c:pt idx="32">
                  <c:v>1.88258957862854</c:v>
                </c:pt>
                <c:pt idx="33">
                  <c:v>1.8901084661483765</c:v>
                </c:pt>
                <c:pt idx="34">
                  <c:v>1.8971899747848511</c:v>
                </c:pt>
                <c:pt idx="35">
                  <c:v>1.9039560556411743</c:v>
                </c:pt>
              </c:numCache>
            </c:numRef>
          </c:val>
          <c:smooth val="0"/>
          <c:extLst>
            <c:ext xmlns:c16="http://schemas.microsoft.com/office/drawing/2014/chart" uri="{C3380CC4-5D6E-409C-BE32-E72D297353CC}">
              <c16:uniqueId val="{00000001-E0E0-4BBA-BA50-7F8C1F924FE0}"/>
            </c:ext>
          </c:extLst>
        </c:ser>
        <c:ser>
          <c:idx val="2"/>
          <c:order val="2"/>
          <c:tx>
            <c:strRef>
              <c:f>ESOIdynamic!$B$157</c:f>
              <c:strCache>
                <c:ptCount val="1"/>
                <c:pt idx="0">
                  <c:v> ESOIst [NMC811]</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ESOIdynamic!$C$157:$AL$157</c:f>
              <c:numCache>
                <c:formatCode>General</c:formatCode>
                <c:ptCount val="36"/>
                <c:pt idx="0">
                  <c:v>1.7600185871124268</c:v>
                </c:pt>
                <c:pt idx="1">
                  <c:v>1.7626253366470337</c:v>
                </c:pt>
                <c:pt idx="2">
                  <c:v>1.7651767730712891</c:v>
                </c:pt>
                <c:pt idx="3">
                  <c:v>1.7672736644744873</c:v>
                </c:pt>
                <c:pt idx="4">
                  <c:v>1.7688106298446655</c:v>
                </c:pt>
                <c:pt idx="5">
                  <c:v>1.7697646617889404</c:v>
                </c:pt>
                <c:pt idx="6">
                  <c:v>1.7647008895874023</c:v>
                </c:pt>
                <c:pt idx="7">
                  <c:v>1.766695499420166</c:v>
                </c:pt>
                <c:pt idx="8">
                  <c:v>1.7705506086349487</c:v>
                </c:pt>
                <c:pt idx="9">
                  <c:v>1.7754671573638916</c:v>
                </c:pt>
                <c:pt idx="10">
                  <c:v>1.7811897993087769</c:v>
                </c:pt>
                <c:pt idx="11">
                  <c:v>1.7868309020996094</c:v>
                </c:pt>
                <c:pt idx="12">
                  <c:v>1.7946498394012451</c:v>
                </c:pt>
                <c:pt idx="13">
                  <c:v>1.7985478639602661</c:v>
                </c:pt>
                <c:pt idx="14">
                  <c:v>1.8024951219558716</c:v>
                </c:pt>
                <c:pt idx="15">
                  <c:v>1.8069533109664917</c:v>
                </c:pt>
                <c:pt idx="16">
                  <c:v>1.8103036880493164</c:v>
                </c:pt>
                <c:pt idx="17">
                  <c:v>1.8128225803375244</c:v>
                </c:pt>
                <c:pt idx="18">
                  <c:v>1.8151404857635498</c:v>
                </c:pt>
                <c:pt idx="19">
                  <c:v>1.8174781799316406</c:v>
                </c:pt>
                <c:pt idx="20">
                  <c:v>1.8194646835327148</c:v>
                </c:pt>
                <c:pt idx="21">
                  <c:v>1.8208009004592896</c:v>
                </c:pt>
                <c:pt idx="22">
                  <c:v>1.8231459856033325</c:v>
                </c:pt>
                <c:pt idx="23">
                  <c:v>1.8268259763717651</c:v>
                </c:pt>
                <c:pt idx="24">
                  <c:v>1.8316648006439209</c:v>
                </c:pt>
                <c:pt idx="25">
                  <c:v>1.8387171030044556</c:v>
                </c:pt>
                <c:pt idx="26">
                  <c:v>1.8490383625030518</c:v>
                </c:pt>
                <c:pt idx="27">
                  <c:v>1.8610163927078247</c:v>
                </c:pt>
                <c:pt idx="28">
                  <c:v>1.8729709386825562</c:v>
                </c:pt>
                <c:pt idx="29">
                  <c:v>1.8840618133544922</c:v>
                </c:pt>
                <c:pt idx="30">
                  <c:v>1.8940629959106445</c:v>
                </c:pt>
                <c:pt idx="31">
                  <c:v>1.9030307531356812</c:v>
                </c:pt>
                <c:pt idx="32">
                  <c:v>1.9111698865890503</c:v>
                </c:pt>
                <c:pt idx="33">
                  <c:v>1.9186866283416748</c:v>
                </c:pt>
                <c:pt idx="34">
                  <c:v>1.925742506980896</c:v>
                </c:pt>
                <c:pt idx="35">
                  <c:v>1.9324644804000854</c:v>
                </c:pt>
              </c:numCache>
            </c:numRef>
          </c:val>
          <c:smooth val="0"/>
          <c:extLst>
            <c:ext xmlns:c16="http://schemas.microsoft.com/office/drawing/2014/chart" uri="{C3380CC4-5D6E-409C-BE32-E72D297353CC}">
              <c16:uniqueId val="{00000002-E0E0-4BBA-BA50-7F8C1F924FE0}"/>
            </c:ext>
          </c:extLst>
        </c:ser>
        <c:ser>
          <c:idx val="3"/>
          <c:order val="3"/>
          <c:tx>
            <c:strRef>
              <c:f>ESOIdynamic!$B$158</c:f>
              <c:strCache>
                <c:ptCount val="1"/>
                <c:pt idx="0">
                  <c:v> ESOIst [NCA]</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ESOIdynamic!$C$158:$AL$158</c:f>
              <c:numCache>
                <c:formatCode>General</c:formatCode>
                <c:ptCount val="36"/>
                <c:pt idx="0">
                  <c:v>1.7942678928375244</c:v>
                </c:pt>
                <c:pt idx="1">
                  <c:v>1.7969329357147217</c:v>
                </c:pt>
                <c:pt idx="2">
                  <c:v>1.7995216846466064</c:v>
                </c:pt>
                <c:pt idx="3">
                  <c:v>1.8016490936279297</c:v>
                </c:pt>
                <c:pt idx="4">
                  <c:v>1.8032006025314331</c:v>
                </c:pt>
                <c:pt idx="5">
                  <c:v>1.804147481918335</c:v>
                </c:pt>
                <c:pt idx="6">
                  <c:v>1.8001300096511841</c:v>
                </c:pt>
                <c:pt idx="7">
                  <c:v>1.8021030426025391</c:v>
                </c:pt>
                <c:pt idx="8">
                  <c:v>1.8057960271835327</c:v>
                </c:pt>
                <c:pt idx="9">
                  <c:v>1.8104981184005737</c:v>
                </c:pt>
                <c:pt idx="10">
                  <c:v>1.8160355091094971</c:v>
                </c:pt>
                <c:pt idx="11">
                  <c:v>1.8215044736862183</c:v>
                </c:pt>
                <c:pt idx="12">
                  <c:v>1.8290910720825195</c:v>
                </c:pt>
                <c:pt idx="13">
                  <c:v>1.8327727317810059</c:v>
                </c:pt>
                <c:pt idx="14">
                  <c:v>1.8364973068237305</c:v>
                </c:pt>
                <c:pt idx="15">
                  <c:v>1.8407171964645386</c:v>
                </c:pt>
                <c:pt idx="16">
                  <c:v>1.8438007831573486</c:v>
                </c:pt>
                <c:pt idx="17">
                  <c:v>1.8460463285446167</c:v>
                </c:pt>
                <c:pt idx="18">
                  <c:v>1.8480730056762695</c:v>
                </c:pt>
                <c:pt idx="19">
                  <c:v>1.8501030206680298</c:v>
                </c:pt>
                <c:pt idx="20">
                  <c:v>1.851765513420105</c:v>
                </c:pt>
                <c:pt idx="21">
                  <c:v>1.852771520614624</c:v>
                </c:pt>
                <c:pt idx="22">
                  <c:v>1.8548475503921509</c:v>
                </c:pt>
                <c:pt idx="23">
                  <c:v>1.8584222793579102</c:v>
                </c:pt>
                <c:pt idx="24">
                  <c:v>1.8632215261459351</c:v>
                </c:pt>
                <c:pt idx="25">
                  <c:v>1.8702279329299927</c:v>
                </c:pt>
                <c:pt idx="26">
                  <c:v>1.8805414438247681</c:v>
                </c:pt>
                <c:pt idx="27">
                  <c:v>1.8925331830978394</c:v>
                </c:pt>
                <c:pt idx="28">
                  <c:v>1.9044924974441528</c:v>
                </c:pt>
                <c:pt idx="29">
                  <c:v>1.9155608415603638</c:v>
                </c:pt>
                <c:pt idx="30">
                  <c:v>1.9255067110061646</c:v>
                </c:pt>
                <c:pt idx="31">
                  <c:v>1.9343897104263306</c:v>
                </c:pt>
                <c:pt idx="32">
                  <c:v>1.9424185752868652</c:v>
                </c:pt>
                <c:pt idx="33">
                  <c:v>1.9498038291931152</c:v>
                </c:pt>
                <c:pt idx="34">
                  <c:v>1.9567109346389771</c:v>
                </c:pt>
                <c:pt idx="35">
                  <c:v>1.9632706642150879</c:v>
                </c:pt>
              </c:numCache>
            </c:numRef>
          </c:val>
          <c:smooth val="0"/>
          <c:extLst>
            <c:ext xmlns:c16="http://schemas.microsoft.com/office/drawing/2014/chart" uri="{C3380CC4-5D6E-409C-BE32-E72D297353CC}">
              <c16:uniqueId val="{00000003-E0E0-4BBA-BA50-7F8C1F924FE0}"/>
            </c:ext>
          </c:extLst>
        </c:ser>
        <c:ser>
          <c:idx val="4"/>
          <c:order val="4"/>
          <c:tx>
            <c:strRef>
              <c:f>ESOIdynamic!$B$159</c:f>
              <c:strCache>
                <c:ptCount val="1"/>
                <c:pt idx="0">
                  <c:v> ESOIst [LFP]</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ESOIdynamic!$C$159:$AL$159</c:f>
              <c:numCache>
                <c:formatCode>General</c:formatCode>
                <c:ptCount val="36"/>
                <c:pt idx="0">
                  <c:v>1.7342362403869629</c:v>
                </c:pt>
                <c:pt idx="1">
                  <c:v>1.7361881732940674</c:v>
                </c:pt>
                <c:pt idx="2">
                  <c:v>1.7380615472793579</c:v>
                </c:pt>
                <c:pt idx="3">
                  <c:v>1.7395118474960327</c:v>
                </c:pt>
                <c:pt idx="4">
                  <c:v>1.7404260635375977</c:v>
                </c:pt>
                <c:pt idx="5">
                  <c:v>1.740759015083313</c:v>
                </c:pt>
                <c:pt idx="6">
                  <c:v>1.7376776933670044</c:v>
                </c:pt>
                <c:pt idx="7">
                  <c:v>1.7393124103546143</c:v>
                </c:pt>
                <c:pt idx="8">
                  <c:v>1.7421258687973022</c:v>
                </c:pt>
                <c:pt idx="9">
                  <c:v>1.7461447715759277</c:v>
                </c:pt>
                <c:pt idx="10">
                  <c:v>1.7505074739456177</c:v>
                </c:pt>
                <c:pt idx="11">
                  <c:v>1.7548717260360718</c:v>
                </c:pt>
                <c:pt idx="12">
                  <c:v>1.7574050426483154</c:v>
                </c:pt>
                <c:pt idx="13">
                  <c:v>1.760151743888855</c:v>
                </c:pt>
                <c:pt idx="14">
                  <c:v>1.7630610466003418</c:v>
                </c:pt>
                <c:pt idx="15">
                  <c:v>1.7666009664535522</c:v>
                </c:pt>
                <c:pt idx="16">
                  <c:v>1.7698010206222534</c:v>
                </c:pt>
                <c:pt idx="17">
                  <c:v>1.7711620330810547</c:v>
                </c:pt>
                <c:pt idx="18">
                  <c:v>1.7698181867599487</c:v>
                </c:pt>
                <c:pt idx="19">
                  <c:v>1.7687017917633057</c:v>
                </c:pt>
                <c:pt idx="20">
                  <c:v>1.7674208879470825</c:v>
                </c:pt>
                <c:pt idx="21">
                  <c:v>1.7656008005142212</c:v>
                </c:pt>
                <c:pt idx="22">
                  <c:v>1.7655695676803589</c:v>
                </c:pt>
                <c:pt idx="23">
                  <c:v>1.7681963443756104</c:v>
                </c:pt>
                <c:pt idx="24">
                  <c:v>1.7728782892227173</c:v>
                </c:pt>
                <c:pt idx="25">
                  <c:v>1.7800129652023315</c:v>
                </c:pt>
                <c:pt idx="26">
                  <c:v>1.7911919355392456</c:v>
                </c:pt>
                <c:pt idx="27">
                  <c:v>1.8047209978103638</c:v>
                </c:pt>
                <c:pt idx="28">
                  <c:v>1.8185800313949585</c:v>
                </c:pt>
                <c:pt idx="29">
                  <c:v>1.8315621614456177</c:v>
                </c:pt>
                <c:pt idx="30">
                  <c:v>1.8417385816574097</c:v>
                </c:pt>
                <c:pt idx="31">
                  <c:v>1.8499283790588379</c:v>
                </c:pt>
                <c:pt idx="32">
                  <c:v>1.8572144508361816</c:v>
                </c:pt>
                <c:pt idx="33">
                  <c:v>1.863802433013916</c:v>
                </c:pt>
                <c:pt idx="34">
                  <c:v>1.869864821434021</c:v>
                </c:pt>
                <c:pt idx="35">
                  <c:v>1.8755183219909668</c:v>
                </c:pt>
              </c:numCache>
            </c:numRef>
          </c:val>
          <c:smooth val="0"/>
          <c:extLst>
            <c:ext xmlns:c16="http://schemas.microsoft.com/office/drawing/2014/chart" uri="{C3380CC4-5D6E-409C-BE32-E72D297353CC}">
              <c16:uniqueId val="{00000004-E0E0-4BBA-BA50-7F8C1F924FE0}"/>
            </c:ext>
          </c:extLst>
        </c:ser>
        <c:dLbls>
          <c:showLegendKey val="0"/>
          <c:showVal val="0"/>
          <c:showCatName val="0"/>
          <c:showSerName val="0"/>
          <c:showPercent val="0"/>
          <c:showBubbleSize val="0"/>
        </c:dLbls>
        <c:smooth val="0"/>
        <c:axId val="229186176"/>
        <c:axId val="229192064"/>
      </c:lineChart>
      <c:catAx>
        <c:axId val="229186176"/>
        <c:scaling>
          <c:orientation val="minMax"/>
        </c:scaling>
        <c:delete val="0"/>
        <c:axPos val="b"/>
        <c:numFmt formatCode="General" sourceLinked="1"/>
        <c:majorTickMark val="none"/>
        <c:minorTickMark val="none"/>
        <c:tickLblPos val="nextTo"/>
        <c:crossAx val="229192064"/>
        <c:crosses val="autoZero"/>
        <c:auto val="1"/>
        <c:lblAlgn val="ctr"/>
        <c:lblOffset val="100"/>
        <c:tickLblSkip val="5"/>
        <c:noMultiLvlLbl val="0"/>
      </c:catAx>
      <c:valAx>
        <c:axId val="229192064"/>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29186176"/>
        <c:crosses val="autoZero"/>
        <c:crossBetween val="between"/>
      </c:valAx>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ESOIst, Degrowth</a:t>
            </a:r>
          </a:p>
        </c:rich>
      </c:tx>
      <c:overlay val="0"/>
    </c:title>
    <c:autoTitleDeleted val="0"/>
    <c:plotArea>
      <c:layout/>
      <c:lineChart>
        <c:grouping val="standard"/>
        <c:varyColors val="0"/>
        <c:ser>
          <c:idx val="1"/>
          <c:order val="0"/>
          <c:tx>
            <c:strRef>
              <c:f>ESOIdynamic!$B$160</c:f>
              <c:strCache>
                <c:ptCount val="1"/>
                <c:pt idx="0">
                  <c:v> ESOIst [LMO]</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ESOIdynamic!$C$160:$AL$160</c:f>
              <c:numCache>
                <c:formatCode>General</c:formatCode>
                <c:ptCount val="36"/>
                <c:pt idx="0">
                  <c:v>1.2500534057617188</c:v>
                </c:pt>
                <c:pt idx="1">
                  <c:v>1.2515802383422852</c:v>
                </c:pt>
                <c:pt idx="2">
                  <c:v>1.2530715465545654</c:v>
                </c:pt>
                <c:pt idx="3">
                  <c:v>1.2542135715484619</c:v>
                </c:pt>
                <c:pt idx="4">
                  <c:v>1.2549881935119629</c:v>
                </c:pt>
                <c:pt idx="5">
                  <c:v>1.2553819417953491</c:v>
                </c:pt>
                <c:pt idx="6">
                  <c:v>1.2533310651779175</c:v>
                </c:pt>
                <c:pt idx="7">
                  <c:v>1.2555437088012695</c:v>
                </c:pt>
                <c:pt idx="8">
                  <c:v>1.2590235471725464</c:v>
                </c:pt>
                <c:pt idx="9">
                  <c:v>1.2638412714004517</c:v>
                </c:pt>
                <c:pt idx="10">
                  <c:v>1.2698558568954468</c:v>
                </c:pt>
                <c:pt idx="11">
                  <c:v>1.2772390842437744</c:v>
                </c:pt>
                <c:pt idx="12">
                  <c:v>1.2831476926803589</c:v>
                </c:pt>
                <c:pt idx="13">
                  <c:v>1.28938889503479</c:v>
                </c:pt>
                <c:pt idx="14">
                  <c:v>1.2968810796737671</c:v>
                </c:pt>
                <c:pt idx="15">
                  <c:v>1.3047913312911987</c:v>
                </c:pt>
                <c:pt idx="16">
                  <c:v>1.3114280700683594</c:v>
                </c:pt>
                <c:pt idx="17">
                  <c:v>1.3158740997314453</c:v>
                </c:pt>
                <c:pt idx="18">
                  <c:v>1.316868782043457</c:v>
                </c:pt>
                <c:pt idx="19">
                  <c:v>1.3178139925003052</c:v>
                </c:pt>
                <c:pt idx="20">
                  <c:v>1.3195735216140747</c:v>
                </c:pt>
                <c:pt idx="21">
                  <c:v>1.3215638399124146</c:v>
                </c:pt>
                <c:pt idx="22">
                  <c:v>1.3236476182937622</c:v>
                </c:pt>
                <c:pt idx="23">
                  <c:v>1.3270223140716553</c:v>
                </c:pt>
                <c:pt idx="24">
                  <c:v>1.3334174156188965</c:v>
                </c:pt>
                <c:pt idx="25">
                  <c:v>1.3439164161682129</c:v>
                </c:pt>
                <c:pt idx="26">
                  <c:v>1.3571134805679321</c:v>
                </c:pt>
                <c:pt idx="27">
                  <c:v>1.3715019226074219</c:v>
                </c:pt>
                <c:pt idx="28">
                  <c:v>1.3860739469528198</c:v>
                </c:pt>
                <c:pt idx="29">
                  <c:v>1.4002496004104614</c:v>
                </c:pt>
                <c:pt idx="30">
                  <c:v>1.4137735366821289</c:v>
                </c:pt>
                <c:pt idx="31">
                  <c:v>1.4265044927597046</c:v>
                </c:pt>
                <c:pt idx="32">
                  <c:v>1.4384278059005737</c:v>
                </c:pt>
                <c:pt idx="33">
                  <c:v>1.4495924711227417</c:v>
                </c:pt>
                <c:pt idx="34">
                  <c:v>1.4600715637207031</c:v>
                </c:pt>
                <c:pt idx="35">
                  <c:v>1.4699406623840332</c:v>
                </c:pt>
              </c:numCache>
            </c:numRef>
          </c:val>
          <c:smooth val="0"/>
          <c:extLst>
            <c:ext xmlns:c16="http://schemas.microsoft.com/office/drawing/2014/chart" uri="{C3380CC4-5D6E-409C-BE32-E72D297353CC}">
              <c16:uniqueId val="{00000004-0164-4965-B83B-733078971EBB}"/>
            </c:ext>
          </c:extLst>
        </c:ser>
        <c:ser>
          <c:idx val="0"/>
          <c:order val="1"/>
          <c:tx>
            <c:strRef>
              <c:f>ESOIdynamic!$B$161</c:f>
              <c:strCache>
                <c:ptCount val="1"/>
                <c:pt idx="0">
                  <c:v> ESOIst [NMC622]</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ESOIdynamic!$C$161:$AL$161</c:f>
              <c:numCache>
                <c:formatCode>General</c:formatCode>
                <c:ptCount val="36"/>
                <c:pt idx="0">
                  <c:v>1.731191873550415</c:v>
                </c:pt>
                <c:pt idx="1">
                  <c:v>1.7337150573730469</c:v>
                </c:pt>
                <c:pt idx="2">
                  <c:v>1.7361524105072021</c:v>
                </c:pt>
                <c:pt idx="3">
                  <c:v>1.7381422519683838</c:v>
                </c:pt>
                <c:pt idx="4">
                  <c:v>1.7396848201751709</c:v>
                </c:pt>
                <c:pt idx="5">
                  <c:v>1.740777850151062</c:v>
                </c:pt>
                <c:pt idx="6">
                  <c:v>1.7352426052093506</c:v>
                </c:pt>
                <c:pt idx="7">
                  <c:v>1.7379788160324097</c:v>
                </c:pt>
                <c:pt idx="8">
                  <c:v>1.7429573535919189</c:v>
                </c:pt>
                <c:pt idx="9">
                  <c:v>1.7492941617965698</c:v>
                </c:pt>
                <c:pt idx="10">
                  <c:v>1.7579314708709717</c:v>
                </c:pt>
                <c:pt idx="11">
                  <c:v>1.7681515216827393</c:v>
                </c:pt>
                <c:pt idx="12">
                  <c:v>1.7808213233947754</c:v>
                </c:pt>
                <c:pt idx="13">
                  <c:v>1.7896068096160889</c:v>
                </c:pt>
                <c:pt idx="14">
                  <c:v>1.7992955446243286</c:v>
                </c:pt>
                <c:pt idx="15">
                  <c:v>1.8092925548553467</c:v>
                </c:pt>
                <c:pt idx="16">
                  <c:v>1.8177593946456909</c:v>
                </c:pt>
                <c:pt idx="17">
                  <c:v>1.8224560022354126</c:v>
                </c:pt>
                <c:pt idx="18">
                  <c:v>1.8237930536270142</c:v>
                </c:pt>
                <c:pt idx="19">
                  <c:v>1.8253228664398193</c:v>
                </c:pt>
                <c:pt idx="20">
                  <c:v>1.8278758525848389</c:v>
                </c:pt>
                <c:pt idx="21">
                  <c:v>1.8307802677154541</c:v>
                </c:pt>
                <c:pt idx="22">
                  <c:v>1.8336904048919678</c:v>
                </c:pt>
                <c:pt idx="23">
                  <c:v>1.8381338119506836</c:v>
                </c:pt>
                <c:pt idx="24">
                  <c:v>1.8460674285888672</c:v>
                </c:pt>
                <c:pt idx="25">
                  <c:v>1.85868239402771</c:v>
                </c:pt>
                <c:pt idx="26">
                  <c:v>1.874325156211853</c:v>
                </c:pt>
                <c:pt idx="27">
                  <c:v>1.8912482261657715</c:v>
                </c:pt>
                <c:pt idx="28">
                  <c:v>1.9082974195480347</c:v>
                </c:pt>
                <c:pt idx="29">
                  <c:v>1.9248238801956177</c:v>
                </c:pt>
                <c:pt idx="30">
                  <c:v>1.9403307437896729</c:v>
                </c:pt>
                <c:pt idx="31">
                  <c:v>1.9548959732055664</c:v>
                </c:pt>
                <c:pt idx="32">
                  <c:v>1.968562126159668</c:v>
                </c:pt>
                <c:pt idx="33">
                  <c:v>1.9813940525054932</c:v>
                </c:pt>
                <c:pt idx="34">
                  <c:v>1.9934817552566528</c:v>
                </c:pt>
                <c:pt idx="35">
                  <c:v>2.0049088001251221</c:v>
                </c:pt>
              </c:numCache>
            </c:numRef>
          </c:val>
          <c:smooth val="0"/>
          <c:extLst>
            <c:ext xmlns:c16="http://schemas.microsoft.com/office/drawing/2014/chart" uri="{C3380CC4-5D6E-409C-BE32-E72D297353CC}">
              <c16:uniqueId val="{00000001-35F0-4E1D-88B5-76A26FF8D021}"/>
            </c:ext>
          </c:extLst>
        </c:ser>
        <c:ser>
          <c:idx val="2"/>
          <c:order val="2"/>
          <c:tx>
            <c:strRef>
              <c:f>ESOIdynamic!$B$162</c:f>
              <c:strCache>
                <c:ptCount val="1"/>
                <c:pt idx="0">
                  <c:v> ESOIst [NMC811]</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ESOIdynamic!$C$162:$AL$162</c:f>
              <c:numCache>
                <c:formatCode>General</c:formatCode>
                <c:ptCount val="36"/>
                <c:pt idx="0">
                  <c:v>1.7600185871124268</c:v>
                </c:pt>
                <c:pt idx="1">
                  <c:v>1.7626165151596069</c:v>
                </c:pt>
                <c:pt idx="2">
                  <c:v>1.7651200294494629</c:v>
                </c:pt>
                <c:pt idx="3">
                  <c:v>1.7671604156494141</c:v>
                </c:pt>
                <c:pt idx="4">
                  <c:v>1.7687300443649292</c:v>
                </c:pt>
                <c:pt idx="5">
                  <c:v>1.7698230743408203</c:v>
                </c:pt>
                <c:pt idx="6">
                  <c:v>1.7650114297866821</c:v>
                </c:pt>
                <c:pt idx="7">
                  <c:v>1.7677390575408936</c:v>
                </c:pt>
                <c:pt idx="8">
                  <c:v>1.7726367712020874</c:v>
                </c:pt>
                <c:pt idx="9">
                  <c:v>1.7788733243942261</c:v>
                </c:pt>
                <c:pt idx="10">
                  <c:v>1.787420392036438</c:v>
                </c:pt>
                <c:pt idx="11">
                  <c:v>1.7975846529006958</c:v>
                </c:pt>
                <c:pt idx="12">
                  <c:v>1.8099442720413208</c:v>
                </c:pt>
                <c:pt idx="13">
                  <c:v>1.8185867071151733</c:v>
                </c:pt>
                <c:pt idx="14">
                  <c:v>1.8282490968704224</c:v>
                </c:pt>
                <c:pt idx="15">
                  <c:v>1.8382619619369507</c:v>
                </c:pt>
                <c:pt idx="16">
                  <c:v>1.8466796875</c:v>
                </c:pt>
                <c:pt idx="17">
                  <c:v>1.8512547016143799</c:v>
                </c:pt>
                <c:pt idx="18">
                  <c:v>1.8522528409957886</c:v>
                </c:pt>
                <c:pt idx="19">
                  <c:v>1.8534339666366577</c:v>
                </c:pt>
                <c:pt idx="20">
                  <c:v>1.8556874990463257</c:v>
                </c:pt>
                <c:pt idx="21">
                  <c:v>1.8583018779754639</c:v>
                </c:pt>
                <c:pt idx="22">
                  <c:v>1.860943078994751</c:v>
                </c:pt>
                <c:pt idx="23">
                  <c:v>1.8651916980743408</c:v>
                </c:pt>
                <c:pt idx="24">
                  <c:v>1.8731092214584351</c:v>
                </c:pt>
                <c:pt idx="25">
                  <c:v>1.8859434127807617</c:v>
                </c:pt>
                <c:pt idx="26">
                  <c:v>1.9019423723220825</c:v>
                </c:pt>
                <c:pt idx="27">
                  <c:v>1.9192646741867065</c:v>
                </c:pt>
                <c:pt idx="28">
                  <c:v>1.936701774597168</c:v>
                </c:pt>
                <c:pt idx="29">
                  <c:v>1.9535762071609497</c:v>
                </c:pt>
                <c:pt idx="30">
                  <c:v>1.9693922996520996</c:v>
                </c:pt>
                <c:pt idx="31">
                  <c:v>1.9842120409011841</c:v>
                </c:pt>
                <c:pt idx="32">
                  <c:v>1.9980782270431519</c:v>
                </c:pt>
                <c:pt idx="33">
                  <c:v>2.0110604763031006</c:v>
                </c:pt>
                <c:pt idx="34">
                  <c:v>2.02325439453125</c:v>
                </c:pt>
                <c:pt idx="35">
                  <c:v>2.0347492694854736</c:v>
                </c:pt>
              </c:numCache>
            </c:numRef>
          </c:val>
          <c:smooth val="0"/>
          <c:extLst>
            <c:ext xmlns:c16="http://schemas.microsoft.com/office/drawing/2014/chart" uri="{C3380CC4-5D6E-409C-BE32-E72D297353CC}">
              <c16:uniqueId val="{00000002-35F0-4E1D-88B5-76A26FF8D021}"/>
            </c:ext>
          </c:extLst>
        </c:ser>
        <c:ser>
          <c:idx val="3"/>
          <c:order val="3"/>
          <c:tx>
            <c:strRef>
              <c:f>ESOIdynamic!$B$163</c:f>
              <c:strCache>
                <c:ptCount val="1"/>
                <c:pt idx="0">
                  <c:v> ESOIst [NCA]</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ESOIdynamic!$C$163:$AL$163</c:f>
              <c:numCache>
                <c:formatCode>General</c:formatCode>
                <c:ptCount val="36"/>
                <c:pt idx="0">
                  <c:v>1.7942678928375244</c:v>
                </c:pt>
                <c:pt idx="1">
                  <c:v>1.7969256639480591</c:v>
                </c:pt>
                <c:pt idx="2">
                  <c:v>1.7994698286056519</c:v>
                </c:pt>
                <c:pt idx="3">
                  <c:v>1.8015382289886475</c:v>
                </c:pt>
                <c:pt idx="4">
                  <c:v>1.8031169176101685</c:v>
                </c:pt>
                <c:pt idx="5">
                  <c:v>1.8041940927505493</c:v>
                </c:pt>
                <c:pt idx="6">
                  <c:v>1.8004233837127686</c:v>
                </c:pt>
                <c:pt idx="7">
                  <c:v>1.8031051158905029</c:v>
                </c:pt>
                <c:pt idx="8">
                  <c:v>1.8078068494796753</c:v>
                </c:pt>
                <c:pt idx="9">
                  <c:v>1.8137668371200562</c:v>
                </c:pt>
                <c:pt idx="10">
                  <c:v>1.8219895362854004</c:v>
                </c:pt>
                <c:pt idx="11">
                  <c:v>1.8318049907684326</c:v>
                </c:pt>
                <c:pt idx="12">
                  <c:v>1.8438094854354858</c:v>
                </c:pt>
                <c:pt idx="13">
                  <c:v>1.8521095514297485</c:v>
                </c:pt>
                <c:pt idx="14">
                  <c:v>1.8614859580993652</c:v>
                </c:pt>
                <c:pt idx="15">
                  <c:v>1.8712378740310669</c:v>
                </c:pt>
                <c:pt idx="16">
                  <c:v>1.8793684244155884</c:v>
                </c:pt>
                <c:pt idx="17">
                  <c:v>1.8835382461547852</c:v>
                </c:pt>
                <c:pt idx="18">
                  <c:v>1.8840826749801636</c:v>
                </c:pt>
                <c:pt idx="19">
                  <c:v>1.8848434686660767</c:v>
                </c:pt>
                <c:pt idx="20">
                  <c:v>1.8867218494415283</c:v>
                </c:pt>
                <c:pt idx="21">
                  <c:v>1.8889831304550171</c:v>
                </c:pt>
                <c:pt idx="22">
                  <c:v>1.8912886381149292</c:v>
                </c:pt>
                <c:pt idx="23">
                  <c:v>1.8952373266220093</c:v>
                </c:pt>
                <c:pt idx="24">
                  <c:v>1.9029190540313721</c:v>
                </c:pt>
                <c:pt idx="25">
                  <c:v>1.9156012535095215</c:v>
                </c:pt>
                <c:pt idx="26">
                  <c:v>1.9315038919448853</c:v>
                </c:pt>
                <c:pt idx="27">
                  <c:v>1.9487560987472534</c:v>
                </c:pt>
                <c:pt idx="28">
                  <c:v>1.9661291837692261</c:v>
                </c:pt>
                <c:pt idx="29">
                  <c:v>1.9829297065734863</c:v>
                </c:pt>
                <c:pt idx="30">
                  <c:v>1.9986518621444702</c:v>
                </c:pt>
                <c:pt idx="31">
                  <c:v>2.0133543014526367</c:v>
                </c:pt>
                <c:pt idx="32">
                  <c:v>2.0270802974700928</c:v>
                </c:pt>
                <c:pt idx="33">
                  <c:v>2.0398993492126465</c:v>
                </c:pt>
                <c:pt idx="34">
                  <c:v>2.0519077777862549</c:v>
                </c:pt>
                <c:pt idx="35">
                  <c:v>2.0631976127624512</c:v>
                </c:pt>
              </c:numCache>
            </c:numRef>
          </c:val>
          <c:smooth val="0"/>
          <c:extLst>
            <c:ext xmlns:c16="http://schemas.microsoft.com/office/drawing/2014/chart" uri="{C3380CC4-5D6E-409C-BE32-E72D297353CC}">
              <c16:uniqueId val="{00000003-35F0-4E1D-88B5-76A26FF8D021}"/>
            </c:ext>
          </c:extLst>
        </c:ser>
        <c:ser>
          <c:idx val="4"/>
          <c:order val="4"/>
          <c:tx>
            <c:strRef>
              <c:f>ESOIdynamic!$B$164</c:f>
              <c:strCache>
                <c:ptCount val="1"/>
                <c:pt idx="0">
                  <c:v> ESOIst [LFP]</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ESOIdynamic!$C$164:$AL$164</c:f>
              <c:numCache>
                <c:formatCode>General</c:formatCode>
                <c:ptCount val="36"/>
                <c:pt idx="0">
                  <c:v>1.7342362403869629</c:v>
                </c:pt>
                <c:pt idx="1">
                  <c:v>1.7361814975738525</c:v>
                </c:pt>
                <c:pt idx="2">
                  <c:v>1.7380162477493286</c:v>
                </c:pt>
                <c:pt idx="3">
                  <c:v>1.7394194602966309</c:v>
                </c:pt>
                <c:pt idx="4">
                  <c:v>1.7403589487075806</c:v>
                </c:pt>
                <c:pt idx="5">
                  <c:v>1.7408016920089722</c:v>
                </c:pt>
                <c:pt idx="6">
                  <c:v>1.7378913164138794</c:v>
                </c:pt>
                <c:pt idx="7">
                  <c:v>1.740057110786438</c:v>
                </c:pt>
                <c:pt idx="8">
                  <c:v>1.7436379194259644</c:v>
                </c:pt>
                <c:pt idx="9">
                  <c:v>1.7485861778259277</c:v>
                </c:pt>
                <c:pt idx="10">
                  <c:v>1.7549238204956055</c:v>
                </c:pt>
                <c:pt idx="11">
                  <c:v>1.7625929117202759</c:v>
                </c:pt>
                <c:pt idx="12">
                  <c:v>1.7685991525650024</c:v>
                </c:pt>
                <c:pt idx="13">
                  <c:v>1.7746524810791016</c:v>
                </c:pt>
                <c:pt idx="14">
                  <c:v>1.7822248935699463</c:v>
                </c:pt>
                <c:pt idx="15">
                  <c:v>1.7903022766113281</c:v>
                </c:pt>
                <c:pt idx="16">
                  <c:v>1.7968031167984009</c:v>
                </c:pt>
                <c:pt idx="17">
                  <c:v>1.8003673553466797</c:v>
                </c:pt>
                <c:pt idx="18">
                  <c:v>1.7998626232147217</c:v>
                </c:pt>
                <c:pt idx="19">
                  <c:v>1.7967122793197632</c:v>
                </c:pt>
                <c:pt idx="20">
                  <c:v>1.7953560352325439</c:v>
                </c:pt>
                <c:pt idx="21">
                  <c:v>1.794856071472168</c:v>
                </c:pt>
                <c:pt idx="22">
                  <c:v>1.794827938079834</c:v>
                </c:pt>
                <c:pt idx="23">
                  <c:v>1.7968987226486206</c:v>
                </c:pt>
                <c:pt idx="24">
                  <c:v>1.8033751249313354</c:v>
                </c:pt>
                <c:pt idx="25">
                  <c:v>1.815739631652832</c:v>
                </c:pt>
                <c:pt idx="26">
                  <c:v>1.8321259021759033</c:v>
                </c:pt>
                <c:pt idx="27">
                  <c:v>1.8505386114120483</c:v>
                </c:pt>
                <c:pt idx="28">
                  <c:v>1.8686059713363647</c:v>
                </c:pt>
                <c:pt idx="29">
                  <c:v>1.8840650320053101</c:v>
                </c:pt>
                <c:pt idx="30">
                  <c:v>1.8986796140670776</c:v>
                </c:pt>
                <c:pt idx="31">
                  <c:v>1.912308931350708</c:v>
                </c:pt>
                <c:pt idx="32">
                  <c:v>1.9249464273452759</c:v>
                </c:pt>
                <c:pt idx="33">
                  <c:v>1.9366558790206909</c:v>
                </c:pt>
                <c:pt idx="34">
                  <c:v>1.9475265741348267</c:v>
                </c:pt>
                <c:pt idx="35">
                  <c:v>1.9576517343521118</c:v>
                </c:pt>
              </c:numCache>
            </c:numRef>
          </c:val>
          <c:smooth val="0"/>
          <c:extLst>
            <c:ext xmlns:c16="http://schemas.microsoft.com/office/drawing/2014/chart" uri="{C3380CC4-5D6E-409C-BE32-E72D297353CC}">
              <c16:uniqueId val="{00000004-35F0-4E1D-88B5-76A26FF8D021}"/>
            </c:ext>
          </c:extLst>
        </c:ser>
        <c:dLbls>
          <c:showLegendKey val="0"/>
          <c:showVal val="0"/>
          <c:showCatName val="0"/>
          <c:showSerName val="0"/>
          <c:showPercent val="0"/>
          <c:showBubbleSize val="0"/>
        </c:dLbls>
        <c:smooth val="0"/>
        <c:axId val="229310848"/>
        <c:axId val="229312384"/>
      </c:lineChart>
      <c:catAx>
        <c:axId val="229310848"/>
        <c:scaling>
          <c:orientation val="minMax"/>
        </c:scaling>
        <c:delete val="0"/>
        <c:axPos val="b"/>
        <c:numFmt formatCode="General" sourceLinked="1"/>
        <c:majorTickMark val="none"/>
        <c:minorTickMark val="none"/>
        <c:tickLblPos val="nextTo"/>
        <c:crossAx val="229312384"/>
        <c:crosses val="autoZero"/>
        <c:auto val="1"/>
        <c:lblAlgn val="ctr"/>
        <c:lblOffset val="100"/>
        <c:tickLblSkip val="5"/>
        <c:noMultiLvlLbl val="0"/>
      </c:catAx>
      <c:valAx>
        <c:axId val="229312384"/>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29310848"/>
        <c:crosses val="autoZero"/>
        <c:crossBetween val="between"/>
      </c:valAx>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ESOIst, EV trends</a:t>
            </a:r>
          </a:p>
        </c:rich>
      </c:tx>
      <c:overlay val="0"/>
    </c:title>
    <c:autoTitleDeleted val="0"/>
    <c:plotArea>
      <c:layout/>
      <c:lineChart>
        <c:grouping val="standard"/>
        <c:varyColors val="0"/>
        <c:ser>
          <c:idx val="1"/>
          <c:order val="0"/>
          <c:tx>
            <c:strRef>
              <c:f>ESOIdynamic!$B$145</c:f>
              <c:strCache>
                <c:ptCount val="1"/>
                <c:pt idx="0">
                  <c:v> ESOIst [LMO]</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ESOIdynamic!$C$145:$AL$145</c:f>
              <c:numCache>
                <c:formatCode>General</c:formatCode>
                <c:ptCount val="36"/>
                <c:pt idx="0">
                  <c:v>1.2500534057617188</c:v>
                </c:pt>
                <c:pt idx="1">
                  <c:v>1.251585841178894</c:v>
                </c:pt>
                <c:pt idx="2">
                  <c:v>1.2531141042709351</c:v>
                </c:pt>
                <c:pt idx="3">
                  <c:v>1.2543047666549683</c:v>
                </c:pt>
                <c:pt idx="4">
                  <c:v>1.2550588846206665</c:v>
                </c:pt>
                <c:pt idx="5">
                  <c:v>1.2553491592407227</c:v>
                </c:pt>
                <c:pt idx="6">
                  <c:v>1.2502659559249878</c:v>
                </c:pt>
                <c:pt idx="7">
                  <c:v>1.250203013420105</c:v>
                </c:pt>
                <c:pt idx="8">
                  <c:v>1.2517907619476318</c:v>
                </c:pt>
                <c:pt idx="9">
                  <c:v>1.2535439729690552</c:v>
                </c:pt>
                <c:pt idx="10">
                  <c:v>1.2555322647094727</c:v>
                </c:pt>
                <c:pt idx="11">
                  <c:v>1.2568020820617676</c:v>
                </c:pt>
                <c:pt idx="12">
                  <c:v>1.2575958967208862</c:v>
                </c:pt>
                <c:pt idx="13">
                  <c:v>1.2582026720046997</c:v>
                </c:pt>
                <c:pt idx="14">
                  <c:v>1.2587107419967651</c:v>
                </c:pt>
                <c:pt idx="15">
                  <c:v>1.2597087621688843</c:v>
                </c:pt>
                <c:pt idx="16">
                  <c:v>1.2605799436569214</c:v>
                </c:pt>
                <c:pt idx="17">
                  <c:v>1.2605184316635132</c:v>
                </c:pt>
                <c:pt idx="18">
                  <c:v>1.2601513862609863</c:v>
                </c:pt>
                <c:pt idx="19">
                  <c:v>1.2595372200012207</c:v>
                </c:pt>
                <c:pt idx="20">
                  <c:v>1.2586570978164673</c:v>
                </c:pt>
                <c:pt idx="21">
                  <c:v>1.2573702335357666</c:v>
                </c:pt>
                <c:pt idx="22">
                  <c:v>1.2573444843292236</c:v>
                </c:pt>
                <c:pt idx="23">
                  <c:v>1.2584308385848999</c:v>
                </c:pt>
                <c:pt idx="24">
                  <c:v>1.2597259283065796</c:v>
                </c:pt>
                <c:pt idx="25">
                  <c:v>1.2623554468154907</c:v>
                </c:pt>
                <c:pt idx="26">
                  <c:v>1.2665961980819702</c:v>
                </c:pt>
                <c:pt idx="27">
                  <c:v>1.2712794542312622</c:v>
                </c:pt>
                <c:pt idx="28">
                  <c:v>1.2756069898605347</c:v>
                </c:pt>
                <c:pt idx="29">
                  <c:v>1.2792500257492065</c:v>
                </c:pt>
                <c:pt idx="30">
                  <c:v>1.282231330871582</c:v>
                </c:pt>
                <c:pt idx="31">
                  <c:v>1.2852873802185059</c:v>
                </c:pt>
                <c:pt idx="32">
                  <c:v>1.2880591154098511</c:v>
                </c:pt>
                <c:pt idx="33">
                  <c:v>1.2904525995254517</c:v>
                </c:pt>
                <c:pt idx="34">
                  <c:v>1.2923282384872437</c:v>
                </c:pt>
                <c:pt idx="35">
                  <c:v>1.293798565864563</c:v>
                </c:pt>
              </c:numCache>
            </c:numRef>
          </c:val>
          <c:smooth val="0"/>
          <c:extLst>
            <c:ext xmlns:c16="http://schemas.microsoft.com/office/drawing/2014/chart" uri="{C3380CC4-5D6E-409C-BE32-E72D297353CC}">
              <c16:uniqueId val="{00000004-E638-4D1D-BF37-1D781D946045}"/>
            </c:ext>
          </c:extLst>
        </c:ser>
        <c:ser>
          <c:idx val="0"/>
          <c:order val="1"/>
          <c:tx>
            <c:strRef>
              <c:f>ESOIdynamic!$B$146</c:f>
              <c:strCache>
                <c:ptCount val="1"/>
                <c:pt idx="0">
                  <c:v> ESOIst [NMC622]</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ESOIdynamic!$C$146:$AL$146</c:f>
              <c:numCache>
                <c:formatCode>General</c:formatCode>
                <c:ptCount val="36"/>
                <c:pt idx="0">
                  <c:v>1.731191873550415</c:v>
                </c:pt>
                <c:pt idx="1">
                  <c:v>1.7337249517440796</c:v>
                </c:pt>
                <c:pt idx="2">
                  <c:v>1.7362098693847656</c:v>
                </c:pt>
                <c:pt idx="3">
                  <c:v>1.738253116607666</c:v>
                </c:pt>
                <c:pt idx="4">
                  <c:v>1.7397592067718506</c:v>
                </c:pt>
                <c:pt idx="5">
                  <c:v>1.7407114505767822</c:v>
                </c:pt>
                <c:pt idx="6">
                  <c:v>1.7305762767791748</c:v>
                </c:pt>
                <c:pt idx="7">
                  <c:v>1.7306032180786133</c:v>
                </c:pt>
                <c:pt idx="8">
                  <c:v>1.7327628135681152</c:v>
                </c:pt>
                <c:pt idx="9">
                  <c:v>1.735975980758667</c:v>
                </c:pt>
                <c:pt idx="10">
                  <c:v>1.7394027709960938</c:v>
                </c:pt>
                <c:pt idx="11">
                  <c:v>1.7451304197311401</c:v>
                </c:pt>
                <c:pt idx="12">
                  <c:v>1.7482109069824219</c:v>
                </c:pt>
                <c:pt idx="13">
                  <c:v>1.7495540380477905</c:v>
                </c:pt>
                <c:pt idx="14">
                  <c:v>1.7506499290466309</c:v>
                </c:pt>
                <c:pt idx="15">
                  <c:v>1.7517666816711426</c:v>
                </c:pt>
                <c:pt idx="16">
                  <c:v>1.7523545026779175</c:v>
                </c:pt>
                <c:pt idx="17">
                  <c:v>1.7524176836013794</c:v>
                </c:pt>
                <c:pt idx="18">
                  <c:v>1.752403736114502</c:v>
                </c:pt>
                <c:pt idx="19">
                  <c:v>1.7521908283233643</c:v>
                </c:pt>
                <c:pt idx="20">
                  <c:v>1.7517513036727905</c:v>
                </c:pt>
                <c:pt idx="21">
                  <c:v>1.7508864402770996</c:v>
                </c:pt>
                <c:pt idx="22">
                  <c:v>1.7513078451156616</c:v>
                </c:pt>
                <c:pt idx="23">
                  <c:v>1.7522737979888916</c:v>
                </c:pt>
                <c:pt idx="24">
                  <c:v>1.7532438039779663</c:v>
                </c:pt>
                <c:pt idx="25">
                  <c:v>1.7560389041900635</c:v>
                </c:pt>
                <c:pt idx="26">
                  <c:v>1.7608821392059326</c:v>
                </c:pt>
                <c:pt idx="27">
                  <c:v>1.7663452625274658</c:v>
                </c:pt>
                <c:pt idx="28">
                  <c:v>1.7714680433273315</c:v>
                </c:pt>
                <c:pt idx="29">
                  <c:v>1.7758554220199585</c:v>
                </c:pt>
                <c:pt idx="30">
                  <c:v>1.7795997858047485</c:v>
                </c:pt>
                <c:pt idx="31">
                  <c:v>1.7838302850723267</c:v>
                </c:pt>
                <c:pt idx="32">
                  <c:v>1.7876462936401367</c:v>
                </c:pt>
                <c:pt idx="33">
                  <c:v>1.7909163236618042</c:v>
                </c:pt>
                <c:pt idx="34">
                  <c:v>1.7935171127319336</c:v>
                </c:pt>
                <c:pt idx="35">
                  <c:v>1.7955396175384521</c:v>
                </c:pt>
              </c:numCache>
            </c:numRef>
          </c:val>
          <c:smooth val="0"/>
          <c:extLst>
            <c:ext xmlns:c16="http://schemas.microsoft.com/office/drawing/2014/chart" uri="{C3380CC4-5D6E-409C-BE32-E72D297353CC}">
              <c16:uniqueId val="{00000001-AA92-437A-8804-424C4977E8DA}"/>
            </c:ext>
          </c:extLst>
        </c:ser>
        <c:ser>
          <c:idx val="2"/>
          <c:order val="2"/>
          <c:tx>
            <c:strRef>
              <c:f>ESOIdynamic!$B$147</c:f>
              <c:strCache>
                <c:ptCount val="1"/>
                <c:pt idx="0">
                  <c:v> ESOIst [NMC811]</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ESOIdynamic!$C$147:$AL$147</c:f>
              <c:numCache>
                <c:formatCode>General</c:formatCode>
                <c:ptCount val="36"/>
                <c:pt idx="0">
                  <c:v>1.7600185871124268</c:v>
                </c:pt>
                <c:pt idx="1">
                  <c:v>1.7626253366470337</c:v>
                </c:pt>
                <c:pt idx="2">
                  <c:v>1.7651767730712891</c:v>
                </c:pt>
                <c:pt idx="3">
                  <c:v>1.7672736644744873</c:v>
                </c:pt>
                <c:pt idx="4">
                  <c:v>1.7688106298446655</c:v>
                </c:pt>
                <c:pt idx="5">
                  <c:v>1.7697646617889404</c:v>
                </c:pt>
                <c:pt idx="6">
                  <c:v>1.7604547739028931</c:v>
                </c:pt>
                <c:pt idx="7">
                  <c:v>1.7604347467422485</c:v>
                </c:pt>
                <c:pt idx="8">
                  <c:v>1.7625013589859009</c:v>
                </c:pt>
                <c:pt idx="9">
                  <c:v>1.7656645774841309</c:v>
                </c:pt>
                <c:pt idx="10">
                  <c:v>1.7690697908401489</c:v>
                </c:pt>
                <c:pt idx="11">
                  <c:v>1.7748034000396729</c:v>
                </c:pt>
                <c:pt idx="12">
                  <c:v>1.777815580368042</c:v>
                </c:pt>
                <c:pt idx="13">
                  <c:v>1.7790967226028442</c:v>
                </c:pt>
                <c:pt idx="14">
                  <c:v>1.7801288366317749</c:v>
                </c:pt>
                <c:pt idx="15">
                  <c:v>1.7811940908432007</c:v>
                </c:pt>
                <c:pt idx="16">
                  <c:v>1.7817282676696777</c:v>
                </c:pt>
                <c:pt idx="17">
                  <c:v>1.7817028760910034</c:v>
                </c:pt>
                <c:pt idx="18">
                  <c:v>1.7815843820571899</c:v>
                </c:pt>
                <c:pt idx="19">
                  <c:v>1.7812573909759521</c:v>
                </c:pt>
                <c:pt idx="20">
                  <c:v>1.7806824445724487</c:v>
                </c:pt>
                <c:pt idx="21">
                  <c:v>1.7796603441238403</c:v>
                </c:pt>
                <c:pt idx="22">
                  <c:v>1.7800290584564209</c:v>
                </c:pt>
                <c:pt idx="23">
                  <c:v>1.7810933589935303</c:v>
                </c:pt>
                <c:pt idx="24">
                  <c:v>1.7822209596633911</c:v>
                </c:pt>
                <c:pt idx="25">
                  <c:v>1.7852116823196411</c:v>
                </c:pt>
                <c:pt idx="26">
                  <c:v>1.7903099060058594</c:v>
                </c:pt>
                <c:pt idx="27">
                  <c:v>1.7960312366485596</c:v>
                </c:pt>
                <c:pt idx="28">
                  <c:v>1.8013814687728882</c:v>
                </c:pt>
                <c:pt idx="29">
                  <c:v>1.8059545755386353</c:v>
                </c:pt>
                <c:pt idx="30">
                  <c:v>1.8098419904708862</c:v>
                </c:pt>
                <c:pt idx="31">
                  <c:v>1.8141876459121704</c:v>
                </c:pt>
                <c:pt idx="32">
                  <c:v>1.8181090354919434</c:v>
                </c:pt>
                <c:pt idx="33">
                  <c:v>1.8214751482009888</c:v>
                </c:pt>
                <c:pt idx="34">
                  <c:v>1.8241690397262573</c:v>
                </c:pt>
                <c:pt idx="35">
                  <c:v>1.8262715339660645</c:v>
                </c:pt>
              </c:numCache>
            </c:numRef>
          </c:val>
          <c:smooth val="0"/>
          <c:extLst>
            <c:ext xmlns:c16="http://schemas.microsoft.com/office/drawing/2014/chart" uri="{C3380CC4-5D6E-409C-BE32-E72D297353CC}">
              <c16:uniqueId val="{00000002-AA92-437A-8804-424C4977E8DA}"/>
            </c:ext>
          </c:extLst>
        </c:ser>
        <c:ser>
          <c:idx val="3"/>
          <c:order val="3"/>
          <c:tx>
            <c:strRef>
              <c:f>ESOIdynamic!$B$148</c:f>
              <c:strCache>
                <c:ptCount val="1"/>
                <c:pt idx="0">
                  <c:v> ESOIst [NCA]</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ESOIdynamic!$C$148:$AL$148</c:f>
              <c:numCache>
                <c:formatCode>General</c:formatCode>
                <c:ptCount val="36"/>
                <c:pt idx="0">
                  <c:v>1.7942678928375244</c:v>
                </c:pt>
                <c:pt idx="1">
                  <c:v>1.7969329357147217</c:v>
                </c:pt>
                <c:pt idx="2">
                  <c:v>1.7995216846466064</c:v>
                </c:pt>
                <c:pt idx="3">
                  <c:v>1.8016490936279297</c:v>
                </c:pt>
                <c:pt idx="4">
                  <c:v>1.8032006025314331</c:v>
                </c:pt>
                <c:pt idx="5">
                  <c:v>1.804147481918335</c:v>
                </c:pt>
                <c:pt idx="6">
                  <c:v>1.7961169481277466</c:v>
                </c:pt>
                <c:pt idx="7">
                  <c:v>1.7960817813873291</c:v>
                </c:pt>
                <c:pt idx="8">
                  <c:v>1.7980022430419922</c:v>
                </c:pt>
                <c:pt idx="9">
                  <c:v>1.8010120391845703</c:v>
                </c:pt>
                <c:pt idx="10">
                  <c:v>1.8042861223220825</c:v>
                </c:pt>
                <c:pt idx="11">
                  <c:v>1.8098412752151489</c:v>
                </c:pt>
                <c:pt idx="12">
                  <c:v>1.812708854675293</c:v>
                </c:pt>
                <c:pt idx="13">
                  <c:v>1.8138587474822998</c:v>
                </c:pt>
                <c:pt idx="14">
                  <c:v>1.8147569894790649</c:v>
                </c:pt>
                <c:pt idx="15">
                  <c:v>1.8156801462173462</c:v>
                </c:pt>
                <c:pt idx="16">
                  <c:v>1.8160759210586548</c:v>
                </c:pt>
                <c:pt idx="17">
                  <c:v>1.8159071207046509</c:v>
                </c:pt>
                <c:pt idx="18">
                  <c:v>1.8156334161758423</c:v>
                </c:pt>
                <c:pt idx="19">
                  <c:v>1.8151441812515259</c:v>
                </c:pt>
                <c:pt idx="20">
                  <c:v>1.8143893480300903</c:v>
                </c:pt>
                <c:pt idx="21">
                  <c:v>1.8131804466247559</c:v>
                </c:pt>
                <c:pt idx="22">
                  <c:v>1.8134341239929199</c:v>
                </c:pt>
                <c:pt idx="23">
                  <c:v>1.8145236968994141</c:v>
                </c:pt>
                <c:pt idx="24">
                  <c:v>1.8157660961151123</c:v>
                </c:pt>
                <c:pt idx="25">
                  <c:v>1.8188756704330444</c:v>
                </c:pt>
                <c:pt idx="26">
                  <c:v>1.8241099119186401</c:v>
                </c:pt>
                <c:pt idx="27">
                  <c:v>1.8299678564071655</c:v>
                </c:pt>
                <c:pt idx="28">
                  <c:v>1.8354374170303345</c:v>
                </c:pt>
                <c:pt idx="29">
                  <c:v>1.8401049375534058</c:v>
                </c:pt>
                <c:pt idx="30">
                  <c:v>1.8440519571304321</c:v>
                </c:pt>
                <c:pt idx="31">
                  <c:v>1.8483834266662598</c:v>
                </c:pt>
                <c:pt idx="32">
                  <c:v>1.8522853851318359</c:v>
                </c:pt>
                <c:pt idx="33">
                  <c:v>1.8556340932846069</c:v>
                </c:pt>
                <c:pt idx="34">
                  <c:v>1.858325719833374</c:v>
                </c:pt>
                <c:pt idx="35">
                  <c:v>1.8604319095611572</c:v>
                </c:pt>
              </c:numCache>
            </c:numRef>
          </c:val>
          <c:smooth val="0"/>
          <c:extLst>
            <c:ext xmlns:c16="http://schemas.microsoft.com/office/drawing/2014/chart" uri="{C3380CC4-5D6E-409C-BE32-E72D297353CC}">
              <c16:uniqueId val="{00000003-AA92-437A-8804-424C4977E8DA}"/>
            </c:ext>
          </c:extLst>
        </c:ser>
        <c:ser>
          <c:idx val="4"/>
          <c:order val="4"/>
          <c:tx>
            <c:strRef>
              <c:f>ESOIdynamic!$B$149</c:f>
              <c:strCache>
                <c:ptCount val="1"/>
                <c:pt idx="0">
                  <c:v> ESOIst [LFP]</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ESOIdynamic!$C$149:$AL$149</c:f>
              <c:numCache>
                <c:formatCode>General</c:formatCode>
                <c:ptCount val="36"/>
                <c:pt idx="0">
                  <c:v>1.7342362403869629</c:v>
                </c:pt>
                <c:pt idx="1">
                  <c:v>1.7361881732940674</c:v>
                </c:pt>
                <c:pt idx="2">
                  <c:v>1.7380615472793579</c:v>
                </c:pt>
                <c:pt idx="3">
                  <c:v>1.7395118474960327</c:v>
                </c:pt>
                <c:pt idx="4">
                  <c:v>1.7404260635375977</c:v>
                </c:pt>
                <c:pt idx="5">
                  <c:v>1.740759015083313</c:v>
                </c:pt>
                <c:pt idx="6">
                  <c:v>1.734637975692749</c:v>
                </c:pt>
                <c:pt idx="7">
                  <c:v>1.7345147132873535</c:v>
                </c:pt>
                <c:pt idx="8">
                  <c:v>1.7360856533050537</c:v>
                </c:pt>
                <c:pt idx="9">
                  <c:v>1.7379903793334961</c:v>
                </c:pt>
                <c:pt idx="10">
                  <c:v>1.7402206659317017</c:v>
                </c:pt>
                <c:pt idx="11">
                  <c:v>1.7419155836105347</c:v>
                </c:pt>
                <c:pt idx="12">
                  <c:v>1.7428485155105591</c:v>
                </c:pt>
                <c:pt idx="13">
                  <c:v>1.7433747053146362</c:v>
                </c:pt>
                <c:pt idx="14">
                  <c:v>1.7437388896942139</c:v>
                </c:pt>
                <c:pt idx="15">
                  <c:v>1.7445230484008789</c:v>
                </c:pt>
                <c:pt idx="16">
                  <c:v>1.7450656890869141</c:v>
                </c:pt>
                <c:pt idx="17">
                  <c:v>1.742280125617981</c:v>
                </c:pt>
                <c:pt idx="18">
                  <c:v>1.7392721176147461</c:v>
                </c:pt>
                <c:pt idx="19">
                  <c:v>1.7362395524978638</c:v>
                </c:pt>
                <c:pt idx="20">
                  <c:v>1.7330619096755981</c:v>
                </c:pt>
                <c:pt idx="21">
                  <c:v>1.7295684814453125</c:v>
                </c:pt>
                <c:pt idx="22">
                  <c:v>1.7284165620803833</c:v>
                </c:pt>
                <c:pt idx="23">
                  <c:v>1.7293862104415894</c:v>
                </c:pt>
                <c:pt idx="24">
                  <c:v>1.7312237024307251</c:v>
                </c:pt>
                <c:pt idx="25">
                  <c:v>1.7352112531661987</c:v>
                </c:pt>
                <c:pt idx="26">
                  <c:v>1.7418364286422729</c:v>
                </c:pt>
                <c:pt idx="27">
                  <c:v>1.7494475841522217</c:v>
                </c:pt>
                <c:pt idx="28">
                  <c:v>1.7567977905273438</c:v>
                </c:pt>
                <c:pt idx="29">
                  <c:v>1.7632410526275635</c:v>
                </c:pt>
                <c:pt idx="30">
                  <c:v>1.7686223983764648</c:v>
                </c:pt>
                <c:pt idx="31">
                  <c:v>1.773645281791687</c:v>
                </c:pt>
                <c:pt idx="32">
                  <c:v>1.7770174741744995</c:v>
                </c:pt>
                <c:pt idx="33">
                  <c:v>1.7798488140106201</c:v>
                </c:pt>
                <c:pt idx="34">
                  <c:v>1.782078742980957</c:v>
                </c:pt>
                <c:pt idx="35">
                  <c:v>1.7838293313980103</c:v>
                </c:pt>
              </c:numCache>
            </c:numRef>
          </c:val>
          <c:smooth val="0"/>
          <c:extLst>
            <c:ext xmlns:c16="http://schemas.microsoft.com/office/drawing/2014/chart" uri="{C3380CC4-5D6E-409C-BE32-E72D297353CC}">
              <c16:uniqueId val="{00000004-AA92-437A-8804-424C4977E8DA}"/>
            </c:ext>
          </c:extLst>
        </c:ser>
        <c:dLbls>
          <c:showLegendKey val="0"/>
          <c:showVal val="0"/>
          <c:showCatName val="0"/>
          <c:showSerName val="0"/>
          <c:showPercent val="0"/>
          <c:showBubbleSize val="0"/>
        </c:dLbls>
        <c:smooth val="0"/>
        <c:axId val="236873984"/>
        <c:axId val="236966656"/>
      </c:lineChart>
      <c:catAx>
        <c:axId val="236873984"/>
        <c:scaling>
          <c:orientation val="minMax"/>
        </c:scaling>
        <c:delete val="0"/>
        <c:axPos val="b"/>
        <c:numFmt formatCode="General" sourceLinked="1"/>
        <c:majorTickMark val="none"/>
        <c:minorTickMark val="none"/>
        <c:tickLblPos val="nextTo"/>
        <c:crossAx val="236966656"/>
        <c:crosses val="autoZero"/>
        <c:auto val="1"/>
        <c:lblAlgn val="ctr"/>
        <c:lblOffset val="100"/>
        <c:tickLblSkip val="5"/>
        <c:noMultiLvlLbl val="0"/>
      </c:catAx>
      <c:valAx>
        <c:axId val="23696665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6873984"/>
        <c:crosses val="autoZero"/>
        <c:crossBetween val="between"/>
      </c:valAx>
      <c:spPr>
        <a:ln>
          <a:noFill/>
        </a:ln>
      </c:spPr>
    </c:plotArea>
    <c:legend>
      <c:legendPos val="r"/>
      <c:layout>
        <c:manualLayout>
          <c:xMode val="edge"/>
          <c:yMode val="edge"/>
          <c:x val="8.7231722789350555E-2"/>
          <c:y val="0.71612127575204876"/>
          <c:w val="0.46584627497535208"/>
          <c:h val="0.15613641160028169"/>
        </c:manualLayout>
      </c:layout>
      <c:overlay val="1"/>
      <c:spPr>
        <a:solidFill>
          <a:schemeClr val="lt1"/>
        </a:solidFill>
        <a:ln w="25400" cap="flat" cmpd="sng" algn="ctr">
          <a:solidFill>
            <a:schemeClr val="accent3"/>
          </a:solidFill>
          <a:prstDash val="solid"/>
        </a:ln>
        <a:effectLst/>
      </c:spPr>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ESOIst, EV high</a:t>
            </a:r>
          </a:p>
        </c:rich>
      </c:tx>
      <c:overlay val="0"/>
    </c:title>
    <c:autoTitleDeleted val="0"/>
    <c:plotArea>
      <c:layout/>
      <c:lineChart>
        <c:grouping val="standard"/>
        <c:varyColors val="0"/>
        <c:ser>
          <c:idx val="1"/>
          <c:order val="0"/>
          <c:tx>
            <c:strRef>
              <c:f>ESOIdynamic!$B$150</c:f>
              <c:strCache>
                <c:ptCount val="1"/>
                <c:pt idx="0">
                  <c:v> ESOIst [LMO]</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ESOIdynamic!$C$150:$AL$150</c:f>
              <c:numCache>
                <c:formatCode>General</c:formatCode>
                <c:ptCount val="36"/>
                <c:pt idx="0">
                  <c:v>1.2500534057617188</c:v>
                </c:pt>
                <c:pt idx="1">
                  <c:v>1.251585841178894</c:v>
                </c:pt>
                <c:pt idx="2">
                  <c:v>1.2531141042709351</c:v>
                </c:pt>
                <c:pt idx="3">
                  <c:v>1.2543047666549683</c:v>
                </c:pt>
                <c:pt idx="4">
                  <c:v>1.2550588846206665</c:v>
                </c:pt>
                <c:pt idx="5">
                  <c:v>1.2553491592407227</c:v>
                </c:pt>
                <c:pt idx="6">
                  <c:v>1.2488726377487183</c:v>
                </c:pt>
                <c:pt idx="7">
                  <c:v>1.2507762908935547</c:v>
                </c:pt>
                <c:pt idx="8">
                  <c:v>1.2539987564086914</c:v>
                </c:pt>
                <c:pt idx="9">
                  <c:v>1.2580931186676025</c:v>
                </c:pt>
                <c:pt idx="10">
                  <c:v>1.2612694501876831</c:v>
                </c:pt>
                <c:pt idx="11">
                  <c:v>1.2655177116394043</c:v>
                </c:pt>
                <c:pt idx="12">
                  <c:v>1.2692728042602539</c:v>
                </c:pt>
                <c:pt idx="13">
                  <c:v>1.2726585865020752</c:v>
                </c:pt>
                <c:pt idx="14">
                  <c:v>1.2759993076324463</c:v>
                </c:pt>
                <c:pt idx="15">
                  <c:v>1.2799738645553589</c:v>
                </c:pt>
                <c:pt idx="16">
                  <c:v>1.2837282419204712</c:v>
                </c:pt>
                <c:pt idx="17">
                  <c:v>1.2868047952651978</c:v>
                </c:pt>
                <c:pt idx="18">
                  <c:v>1.2894023656845093</c:v>
                </c:pt>
                <c:pt idx="19">
                  <c:v>1.2916460037231445</c:v>
                </c:pt>
                <c:pt idx="20">
                  <c:v>1.2936933040618896</c:v>
                </c:pt>
                <c:pt idx="21">
                  <c:v>1.2951889038085938</c:v>
                </c:pt>
                <c:pt idx="22">
                  <c:v>1.2980142831802368</c:v>
                </c:pt>
                <c:pt idx="23">
                  <c:v>1.3013690710067749</c:v>
                </c:pt>
                <c:pt idx="24">
                  <c:v>1.3054506778717041</c:v>
                </c:pt>
                <c:pt idx="25">
                  <c:v>1.3110519647598267</c:v>
                </c:pt>
                <c:pt idx="26">
                  <c:v>1.3179572820663452</c:v>
                </c:pt>
                <c:pt idx="27">
                  <c:v>1.3268692493438721</c:v>
                </c:pt>
                <c:pt idx="28">
                  <c:v>1.336617112159729</c:v>
                </c:pt>
                <c:pt idx="29">
                  <c:v>1.3460205793380737</c:v>
                </c:pt>
                <c:pt idx="30">
                  <c:v>1.3545495271682739</c:v>
                </c:pt>
                <c:pt idx="31">
                  <c:v>1.3625801801681519</c:v>
                </c:pt>
                <c:pt idx="32">
                  <c:v>1.3746628761291504</c:v>
                </c:pt>
                <c:pt idx="33">
                  <c:v>1.3845185041427612</c:v>
                </c:pt>
                <c:pt idx="34">
                  <c:v>1.3918392658233643</c:v>
                </c:pt>
                <c:pt idx="35">
                  <c:v>1.3990989923477173</c:v>
                </c:pt>
              </c:numCache>
            </c:numRef>
          </c:val>
          <c:smooth val="0"/>
          <c:extLst>
            <c:ext xmlns:c16="http://schemas.microsoft.com/office/drawing/2014/chart" uri="{C3380CC4-5D6E-409C-BE32-E72D297353CC}">
              <c16:uniqueId val="{00000004-9668-4C84-BE17-9C8161A6D25E}"/>
            </c:ext>
          </c:extLst>
        </c:ser>
        <c:ser>
          <c:idx val="0"/>
          <c:order val="1"/>
          <c:tx>
            <c:strRef>
              <c:f>ESOIdynamic!$B$151</c:f>
              <c:strCache>
                <c:ptCount val="1"/>
                <c:pt idx="0">
                  <c:v> ESOIst [NMC622]</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ESOIdynamic!$C$151:$AL$151</c:f>
              <c:numCache>
                <c:formatCode>General</c:formatCode>
                <c:ptCount val="36"/>
                <c:pt idx="0">
                  <c:v>1.731191873550415</c:v>
                </c:pt>
                <c:pt idx="1">
                  <c:v>1.7337249517440796</c:v>
                </c:pt>
                <c:pt idx="2">
                  <c:v>1.7362098693847656</c:v>
                </c:pt>
                <c:pt idx="3">
                  <c:v>1.738253116607666</c:v>
                </c:pt>
                <c:pt idx="4">
                  <c:v>1.7397592067718506</c:v>
                </c:pt>
                <c:pt idx="5">
                  <c:v>1.7407114505767822</c:v>
                </c:pt>
                <c:pt idx="6">
                  <c:v>1.7247062921524048</c:v>
                </c:pt>
                <c:pt idx="7">
                  <c:v>1.7260845899581909</c:v>
                </c:pt>
                <c:pt idx="8">
                  <c:v>1.7312281131744385</c:v>
                </c:pt>
                <c:pt idx="9">
                  <c:v>1.7376788854598999</c:v>
                </c:pt>
                <c:pt idx="10">
                  <c:v>1.7486563920974731</c:v>
                </c:pt>
                <c:pt idx="11">
                  <c:v>1.7562270164489746</c:v>
                </c:pt>
                <c:pt idx="12">
                  <c:v>1.7617369890213013</c:v>
                </c:pt>
                <c:pt idx="13">
                  <c:v>1.7666501998901367</c:v>
                </c:pt>
                <c:pt idx="14">
                  <c:v>1.7714605331420898</c:v>
                </c:pt>
                <c:pt idx="15">
                  <c:v>1.7759478092193604</c:v>
                </c:pt>
                <c:pt idx="16">
                  <c:v>1.7801032066345215</c:v>
                </c:pt>
                <c:pt idx="17">
                  <c:v>1.7840371131896973</c:v>
                </c:pt>
                <c:pt idx="18">
                  <c:v>1.78748619556427</c:v>
                </c:pt>
                <c:pt idx="19">
                  <c:v>1.7906439304351807</c:v>
                </c:pt>
                <c:pt idx="20">
                  <c:v>1.7935855388641357</c:v>
                </c:pt>
                <c:pt idx="21">
                  <c:v>1.7959409952163696</c:v>
                </c:pt>
                <c:pt idx="22">
                  <c:v>1.7997866868972778</c:v>
                </c:pt>
                <c:pt idx="23">
                  <c:v>1.8036166429519653</c:v>
                </c:pt>
                <c:pt idx="24">
                  <c:v>1.8082267045974731</c:v>
                </c:pt>
                <c:pt idx="25">
                  <c:v>1.814921498298645</c:v>
                </c:pt>
                <c:pt idx="26">
                  <c:v>1.8233432769775391</c:v>
                </c:pt>
                <c:pt idx="27">
                  <c:v>1.8340981006622314</c:v>
                </c:pt>
                <c:pt idx="28">
                  <c:v>1.8458458185195923</c:v>
                </c:pt>
                <c:pt idx="29">
                  <c:v>1.8572753667831421</c:v>
                </c:pt>
                <c:pt idx="30">
                  <c:v>1.8677935600280762</c:v>
                </c:pt>
                <c:pt idx="31">
                  <c:v>1.8781874179840088</c:v>
                </c:pt>
                <c:pt idx="32">
                  <c:v>1.8954429626464844</c:v>
                </c:pt>
                <c:pt idx="33">
                  <c:v>1.9085574150085449</c:v>
                </c:pt>
                <c:pt idx="34">
                  <c:v>1.9171749353408813</c:v>
                </c:pt>
                <c:pt idx="35">
                  <c:v>1.92707359790802</c:v>
                </c:pt>
              </c:numCache>
            </c:numRef>
          </c:val>
          <c:smooth val="0"/>
          <c:extLst>
            <c:ext xmlns:c16="http://schemas.microsoft.com/office/drawing/2014/chart" uri="{C3380CC4-5D6E-409C-BE32-E72D297353CC}">
              <c16:uniqueId val="{00000001-89D6-4E09-961B-865632B0D7BC}"/>
            </c:ext>
          </c:extLst>
        </c:ser>
        <c:ser>
          <c:idx val="2"/>
          <c:order val="2"/>
          <c:tx>
            <c:strRef>
              <c:f>ESOIdynamic!$B$152</c:f>
              <c:strCache>
                <c:ptCount val="1"/>
                <c:pt idx="0">
                  <c:v> ESOIst [NMC811]</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ESOIdynamic!$C$152:$AL$152</c:f>
              <c:numCache>
                <c:formatCode>General</c:formatCode>
                <c:ptCount val="36"/>
                <c:pt idx="0">
                  <c:v>1.7600185871124268</c:v>
                </c:pt>
                <c:pt idx="1">
                  <c:v>1.7626253366470337</c:v>
                </c:pt>
                <c:pt idx="2">
                  <c:v>1.7651767730712891</c:v>
                </c:pt>
                <c:pt idx="3">
                  <c:v>1.7672736644744873</c:v>
                </c:pt>
                <c:pt idx="4">
                  <c:v>1.7688106298446655</c:v>
                </c:pt>
                <c:pt idx="5">
                  <c:v>1.7697646617889404</c:v>
                </c:pt>
                <c:pt idx="6">
                  <c:v>1.754635214805603</c:v>
                </c:pt>
                <c:pt idx="7">
                  <c:v>1.7557350397109985</c:v>
                </c:pt>
                <c:pt idx="8">
                  <c:v>1.7607541084289551</c:v>
                </c:pt>
                <c:pt idx="9">
                  <c:v>1.7671316862106323</c:v>
                </c:pt>
                <c:pt idx="10">
                  <c:v>1.7782602310180664</c:v>
                </c:pt>
                <c:pt idx="11">
                  <c:v>1.7857998609542847</c:v>
                </c:pt>
                <c:pt idx="12">
                  <c:v>1.7912240028381348</c:v>
                </c:pt>
                <c:pt idx="13">
                  <c:v>1.7960159778594971</c:v>
                </c:pt>
                <c:pt idx="14">
                  <c:v>1.8007004261016846</c:v>
                </c:pt>
                <c:pt idx="15">
                  <c:v>1.8050388097763062</c:v>
                </c:pt>
                <c:pt idx="16">
                  <c:v>1.8090387582778931</c:v>
                </c:pt>
                <c:pt idx="17">
                  <c:v>1.812818169593811</c:v>
                </c:pt>
                <c:pt idx="18">
                  <c:v>1.8161041736602783</c:v>
                </c:pt>
                <c:pt idx="19">
                  <c:v>1.8190751075744629</c:v>
                </c:pt>
                <c:pt idx="20">
                  <c:v>1.8217957019805908</c:v>
                </c:pt>
                <c:pt idx="21">
                  <c:v>1.8239092826843262</c:v>
                </c:pt>
                <c:pt idx="22">
                  <c:v>1.8275976181030273</c:v>
                </c:pt>
                <c:pt idx="23">
                  <c:v>1.831400990486145</c:v>
                </c:pt>
                <c:pt idx="24">
                  <c:v>1.8360536098480225</c:v>
                </c:pt>
                <c:pt idx="25">
                  <c:v>1.8428254127502441</c:v>
                </c:pt>
                <c:pt idx="26">
                  <c:v>1.8513530492782593</c:v>
                </c:pt>
                <c:pt idx="27">
                  <c:v>1.8622819185256958</c:v>
                </c:pt>
                <c:pt idx="28">
                  <c:v>1.874225378036499</c:v>
                </c:pt>
                <c:pt idx="29">
                  <c:v>1.8858247995376587</c:v>
                </c:pt>
                <c:pt idx="30">
                  <c:v>1.8964688777923584</c:v>
                </c:pt>
                <c:pt idx="31">
                  <c:v>1.9069298505783081</c:v>
                </c:pt>
                <c:pt idx="32">
                  <c:v>1.9241538047790527</c:v>
                </c:pt>
                <c:pt idx="33">
                  <c:v>1.9372748136520386</c:v>
                </c:pt>
                <c:pt idx="34">
                  <c:v>1.945953369140625</c:v>
                </c:pt>
                <c:pt idx="35">
                  <c:v>1.955837607383728</c:v>
                </c:pt>
              </c:numCache>
            </c:numRef>
          </c:val>
          <c:smooth val="0"/>
          <c:extLst>
            <c:ext xmlns:c16="http://schemas.microsoft.com/office/drawing/2014/chart" uri="{C3380CC4-5D6E-409C-BE32-E72D297353CC}">
              <c16:uniqueId val="{00000002-89D6-4E09-961B-865632B0D7BC}"/>
            </c:ext>
          </c:extLst>
        </c:ser>
        <c:ser>
          <c:idx val="3"/>
          <c:order val="3"/>
          <c:tx>
            <c:strRef>
              <c:f>ESOIdynamic!$B$153</c:f>
              <c:strCache>
                <c:ptCount val="1"/>
                <c:pt idx="0">
                  <c:v> ESOIst [NCA]</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ESOIdynamic!$C$153:$AL$153</c:f>
              <c:numCache>
                <c:formatCode>General</c:formatCode>
                <c:ptCount val="36"/>
                <c:pt idx="0">
                  <c:v>1.7942678928375244</c:v>
                </c:pt>
                <c:pt idx="1">
                  <c:v>1.7969329357147217</c:v>
                </c:pt>
                <c:pt idx="2">
                  <c:v>1.7995216846466064</c:v>
                </c:pt>
                <c:pt idx="3">
                  <c:v>1.8016490936279297</c:v>
                </c:pt>
                <c:pt idx="4">
                  <c:v>1.8032006025314331</c:v>
                </c:pt>
                <c:pt idx="5">
                  <c:v>1.804147481918335</c:v>
                </c:pt>
                <c:pt idx="6">
                  <c:v>1.7907567024230957</c:v>
                </c:pt>
                <c:pt idx="7">
                  <c:v>1.7917588949203491</c:v>
                </c:pt>
                <c:pt idx="8">
                  <c:v>1.7965539693832397</c:v>
                </c:pt>
                <c:pt idx="9">
                  <c:v>1.8026829957962036</c:v>
                </c:pt>
                <c:pt idx="10">
                  <c:v>1.8134255409240723</c:v>
                </c:pt>
                <c:pt idx="11">
                  <c:v>1.8207272291183472</c:v>
                </c:pt>
                <c:pt idx="12">
                  <c:v>1.8259327411651611</c:v>
                </c:pt>
                <c:pt idx="13">
                  <c:v>1.830492377281189</c:v>
                </c:pt>
                <c:pt idx="14">
                  <c:v>1.8349335193634033</c:v>
                </c:pt>
                <c:pt idx="15">
                  <c:v>1.8390041589736938</c:v>
                </c:pt>
                <c:pt idx="16">
                  <c:v>1.8427329063415527</c:v>
                </c:pt>
                <c:pt idx="17">
                  <c:v>1.8462412357330322</c:v>
                </c:pt>
                <c:pt idx="18">
                  <c:v>1.8492531776428223</c:v>
                </c:pt>
                <c:pt idx="19">
                  <c:v>1.8519262075424194</c:v>
                </c:pt>
                <c:pt idx="20">
                  <c:v>1.8543094396591187</c:v>
                </c:pt>
                <c:pt idx="21">
                  <c:v>1.8560768365859985</c:v>
                </c:pt>
                <c:pt idx="22">
                  <c:v>1.8594812154769897</c:v>
                </c:pt>
                <c:pt idx="23">
                  <c:v>1.8631731271743774</c:v>
                </c:pt>
                <c:pt idx="24">
                  <c:v>1.8677976131439209</c:v>
                </c:pt>
                <c:pt idx="25">
                  <c:v>1.8745298385620117</c:v>
                </c:pt>
                <c:pt idx="26">
                  <c:v>1.8830115795135498</c:v>
                </c:pt>
                <c:pt idx="27">
                  <c:v>1.8939297199249268</c:v>
                </c:pt>
                <c:pt idx="28">
                  <c:v>1.9058736562728882</c:v>
                </c:pt>
                <c:pt idx="29">
                  <c:v>1.9174535274505615</c:v>
                </c:pt>
                <c:pt idx="30">
                  <c:v>1.9280437231063843</c:v>
                </c:pt>
                <c:pt idx="31">
                  <c:v>1.9383622407913208</c:v>
                </c:pt>
                <c:pt idx="32">
                  <c:v>1.9550372362136841</c:v>
                </c:pt>
                <c:pt idx="33">
                  <c:v>1.9678102731704712</c:v>
                </c:pt>
                <c:pt idx="34">
                  <c:v>1.9763760566711426</c:v>
                </c:pt>
                <c:pt idx="35">
                  <c:v>1.9859911203384399</c:v>
                </c:pt>
              </c:numCache>
            </c:numRef>
          </c:val>
          <c:smooth val="0"/>
          <c:extLst>
            <c:ext xmlns:c16="http://schemas.microsoft.com/office/drawing/2014/chart" uri="{C3380CC4-5D6E-409C-BE32-E72D297353CC}">
              <c16:uniqueId val="{00000003-89D6-4E09-961B-865632B0D7BC}"/>
            </c:ext>
          </c:extLst>
        </c:ser>
        <c:ser>
          <c:idx val="4"/>
          <c:order val="4"/>
          <c:tx>
            <c:strRef>
              <c:f>ESOIdynamic!$B$154</c:f>
              <c:strCache>
                <c:ptCount val="1"/>
                <c:pt idx="0">
                  <c:v> ESOIst [LFP]</c:v>
                </c:pt>
              </c:strCache>
            </c:strRef>
          </c:tx>
          <c:marker>
            <c:symbol val="none"/>
          </c:marker>
          <c:cat>
            <c:numRef>
              <c:f>ESOIdynamic!$C$144:$AL$144</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ESOIdynamic!$C$154:$AL$154</c:f>
              <c:numCache>
                <c:formatCode>General</c:formatCode>
                <c:ptCount val="36"/>
                <c:pt idx="0">
                  <c:v>1.7342362403869629</c:v>
                </c:pt>
                <c:pt idx="1">
                  <c:v>1.7361881732940674</c:v>
                </c:pt>
                <c:pt idx="2">
                  <c:v>1.7380615472793579</c:v>
                </c:pt>
                <c:pt idx="3">
                  <c:v>1.7395118474960327</c:v>
                </c:pt>
                <c:pt idx="4">
                  <c:v>1.7404260635375977</c:v>
                </c:pt>
                <c:pt idx="5">
                  <c:v>1.740759015083313</c:v>
                </c:pt>
                <c:pt idx="6">
                  <c:v>1.7327260971069336</c:v>
                </c:pt>
                <c:pt idx="7">
                  <c:v>1.7344238758087158</c:v>
                </c:pt>
                <c:pt idx="8">
                  <c:v>1.7378332614898682</c:v>
                </c:pt>
                <c:pt idx="9">
                  <c:v>1.7422236204147339</c:v>
                </c:pt>
                <c:pt idx="10">
                  <c:v>1.7462681531906128</c:v>
                </c:pt>
                <c:pt idx="11">
                  <c:v>1.7510708570480347</c:v>
                </c:pt>
                <c:pt idx="12">
                  <c:v>1.7550692558288574</c:v>
                </c:pt>
                <c:pt idx="13">
                  <c:v>1.7585399150848389</c:v>
                </c:pt>
                <c:pt idx="14">
                  <c:v>1.7618954181671143</c:v>
                </c:pt>
                <c:pt idx="15">
                  <c:v>1.7656147480010986</c:v>
                </c:pt>
                <c:pt idx="16">
                  <c:v>1.7690109014511108</c:v>
                </c:pt>
                <c:pt idx="17">
                  <c:v>1.770307183265686</c:v>
                </c:pt>
                <c:pt idx="18">
                  <c:v>1.7703664302825928</c:v>
                </c:pt>
                <c:pt idx="19">
                  <c:v>1.7701452970504761</c:v>
                </c:pt>
                <c:pt idx="20">
                  <c:v>1.7697457075119019</c:v>
                </c:pt>
                <c:pt idx="21">
                  <c:v>1.7688844203948975</c:v>
                </c:pt>
                <c:pt idx="22">
                  <c:v>1.7704366445541382</c:v>
                </c:pt>
                <c:pt idx="23">
                  <c:v>1.7734386920928955</c:v>
                </c:pt>
                <c:pt idx="24">
                  <c:v>1.7779808044433594</c:v>
                </c:pt>
                <c:pt idx="25">
                  <c:v>1.7847088575363159</c:v>
                </c:pt>
                <c:pt idx="26">
                  <c:v>1.7933247089385986</c:v>
                </c:pt>
                <c:pt idx="27">
                  <c:v>1.8050433397293091</c:v>
                </c:pt>
                <c:pt idx="28">
                  <c:v>1.8183021545410156</c:v>
                </c:pt>
                <c:pt idx="29">
                  <c:v>1.8313145637512207</c:v>
                </c:pt>
                <c:pt idx="30">
                  <c:v>1.8430836200714111</c:v>
                </c:pt>
                <c:pt idx="31">
                  <c:v>1.8533903360366821</c:v>
                </c:pt>
                <c:pt idx="32">
                  <c:v>1.8665279150009155</c:v>
                </c:pt>
                <c:pt idx="33">
                  <c:v>1.8770912885665894</c:v>
                </c:pt>
                <c:pt idx="34">
                  <c:v>1.884774923324585</c:v>
                </c:pt>
                <c:pt idx="35">
                  <c:v>1.8925282955169678</c:v>
                </c:pt>
              </c:numCache>
            </c:numRef>
          </c:val>
          <c:smooth val="0"/>
          <c:extLst>
            <c:ext xmlns:c16="http://schemas.microsoft.com/office/drawing/2014/chart" uri="{C3380CC4-5D6E-409C-BE32-E72D297353CC}">
              <c16:uniqueId val="{00000004-89D6-4E09-961B-865632B0D7BC}"/>
            </c:ext>
          </c:extLst>
        </c:ser>
        <c:dLbls>
          <c:showLegendKey val="0"/>
          <c:showVal val="0"/>
          <c:showCatName val="0"/>
          <c:showSerName val="0"/>
          <c:showPercent val="0"/>
          <c:showBubbleSize val="0"/>
        </c:dLbls>
        <c:smooth val="0"/>
        <c:axId val="237497728"/>
        <c:axId val="237694336"/>
      </c:lineChart>
      <c:catAx>
        <c:axId val="237497728"/>
        <c:scaling>
          <c:orientation val="minMax"/>
        </c:scaling>
        <c:delete val="0"/>
        <c:axPos val="b"/>
        <c:numFmt formatCode="General" sourceLinked="1"/>
        <c:majorTickMark val="none"/>
        <c:minorTickMark val="none"/>
        <c:tickLblPos val="nextTo"/>
        <c:crossAx val="237694336"/>
        <c:crosses val="autoZero"/>
        <c:auto val="1"/>
        <c:lblAlgn val="ctr"/>
        <c:lblOffset val="100"/>
        <c:tickLblSkip val="5"/>
        <c:noMultiLvlLbl val="0"/>
      </c:catAx>
      <c:valAx>
        <c:axId val="23769433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7497728"/>
        <c:crosses val="autoZero"/>
        <c:crossBetween val="between"/>
      </c:valAx>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EnU!$M$6:$M$9</c:f>
              <c:strCache>
                <c:ptCount val="4"/>
                <c:pt idx="0">
                  <c:v>Embodied energy materials &amp; phases NMC622</c:v>
                </c:pt>
                <c:pt idx="1">
                  <c:v>MJ/MW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27-4045-B006-34C101CA1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227-4045-B006-34C101CA1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27-4045-B006-34C101CA1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227-4045-B006-34C101CA1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27-4045-B006-34C101CA10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227-4045-B006-34C101CA100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227-4045-B006-34C101CA100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227-4045-B006-34C101CA100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227-4045-B006-34C101CA100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227-4045-B006-34C101CA100C}"/>
              </c:ext>
            </c:extLst>
          </c:dPt>
          <c:cat>
            <c:strRef>
              <c:f>'EV batteries req &amp; intensities'!$A$6:$A$15</c:f>
              <c:strCache>
                <c:ptCount val="10"/>
                <c:pt idx="0">
                  <c:v>Aluminium (Al)</c:v>
                </c:pt>
                <c:pt idx="1">
                  <c:v>Copper (Cu)</c:v>
                </c:pt>
                <c:pt idx="2">
                  <c:v>Iron (Fe) (iron cast and low-carbon steel)</c:v>
                </c:pt>
                <c:pt idx="3">
                  <c:v>Lithium (Li)</c:v>
                </c:pt>
                <c:pt idx="4">
                  <c:v>Manganese (Mn)</c:v>
                </c:pt>
                <c:pt idx="5">
                  <c:v>Nickel (Ni)</c:v>
                </c:pt>
                <c:pt idx="6">
                  <c:v>Cobalt (Co)</c:v>
                </c:pt>
                <c:pt idx="7">
                  <c:v>Phosphorus (P)</c:v>
                </c:pt>
                <c:pt idx="8">
                  <c:v>Rest (plastics, electronics)</c:v>
                </c:pt>
                <c:pt idx="9">
                  <c:v>Graphite flake (battery grade)</c:v>
                </c:pt>
              </c:strCache>
            </c:strRef>
          </c:cat>
          <c:val>
            <c:numRef>
              <c:f>EnU!$M$10:$M$19</c:f>
              <c:numCache>
                <c:formatCode>General</c:formatCode>
                <c:ptCount val="10"/>
                <c:pt idx="0">
                  <c:v>126278.45999999999</c:v>
                </c:pt>
                <c:pt idx="1">
                  <c:v>23397.66</c:v>
                </c:pt>
                <c:pt idx="2">
                  <c:v>0</c:v>
                </c:pt>
                <c:pt idx="3">
                  <c:v>73187.399999999994</c:v>
                </c:pt>
                <c:pt idx="4">
                  <c:v>5727.7440000000006</c:v>
                </c:pt>
                <c:pt idx="5">
                  <c:v>50757.201000000001</c:v>
                </c:pt>
                <c:pt idx="6">
                  <c:v>29594.399999999998</c:v>
                </c:pt>
                <c:pt idx="7">
                  <c:v>0</c:v>
                </c:pt>
                <c:pt idx="8">
                  <c:v>81094.09</c:v>
                </c:pt>
                <c:pt idx="9">
                  <c:v>33061.599999999999</c:v>
                </c:pt>
              </c:numCache>
            </c:numRef>
          </c:val>
          <c:extLst>
            <c:ext xmlns:c16="http://schemas.microsoft.com/office/drawing/2014/chart" uri="{C3380CC4-5D6E-409C-BE32-E72D297353CC}">
              <c16:uniqueId val="{00000014-6227-4045-B006-34C101CA100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EnU!$N$6:$N$9</c:f>
              <c:strCache>
                <c:ptCount val="4"/>
                <c:pt idx="0">
                  <c:v>Embodied energy materials &amp; phases NMC811</c:v>
                </c:pt>
                <c:pt idx="1">
                  <c:v>MJ/MW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11B-476E-9AD7-7B1F0894D4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11B-476E-9AD7-7B1F0894D4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11B-476E-9AD7-7B1F0894D4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11B-476E-9AD7-7B1F0894D4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11B-476E-9AD7-7B1F0894D4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11B-476E-9AD7-7B1F0894D4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11B-476E-9AD7-7B1F0894D4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11B-476E-9AD7-7B1F0894D4B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11B-476E-9AD7-7B1F0894D4B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11B-476E-9AD7-7B1F0894D4B8}"/>
              </c:ext>
            </c:extLst>
          </c:dPt>
          <c:cat>
            <c:strRef>
              <c:f>'EV batteries req &amp; intensities'!$A$6:$A$15</c:f>
              <c:strCache>
                <c:ptCount val="10"/>
                <c:pt idx="0">
                  <c:v>Aluminium (Al)</c:v>
                </c:pt>
                <c:pt idx="1">
                  <c:v>Copper (Cu)</c:v>
                </c:pt>
                <c:pt idx="2">
                  <c:v>Iron (Fe) (iron cast and low-carbon steel)</c:v>
                </c:pt>
                <c:pt idx="3">
                  <c:v>Lithium (Li)</c:v>
                </c:pt>
                <c:pt idx="4">
                  <c:v>Manganese (Mn)</c:v>
                </c:pt>
                <c:pt idx="5">
                  <c:v>Nickel (Ni)</c:v>
                </c:pt>
                <c:pt idx="6">
                  <c:v>Cobalt (Co)</c:v>
                </c:pt>
                <c:pt idx="7">
                  <c:v>Phosphorus (P)</c:v>
                </c:pt>
                <c:pt idx="8">
                  <c:v>Rest (plastics, electronics)</c:v>
                </c:pt>
                <c:pt idx="9">
                  <c:v>Graphite flake (battery grade)</c:v>
                </c:pt>
              </c:strCache>
            </c:strRef>
          </c:cat>
          <c:val>
            <c:numRef>
              <c:f>EnU!$N$10:$N$19</c:f>
              <c:numCache>
                <c:formatCode>General</c:formatCode>
                <c:ptCount val="10"/>
                <c:pt idx="0">
                  <c:v>126278.45999999999</c:v>
                </c:pt>
                <c:pt idx="1">
                  <c:v>23397.66</c:v>
                </c:pt>
                <c:pt idx="2">
                  <c:v>0</c:v>
                </c:pt>
                <c:pt idx="3">
                  <c:v>61927.799999999996</c:v>
                </c:pt>
                <c:pt idx="4">
                  <c:v>2863.8720000000003</c:v>
                </c:pt>
                <c:pt idx="5">
                  <c:v>62374.653000000006</c:v>
                </c:pt>
                <c:pt idx="6">
                  <c:v>14797.199999999999</c:v>
                </c:pt>
                <c:pt idx="7">
                  <c:v>0</c:v>
                </c:pt>
                <c:pt idx="8">
                  <c:v>87620.225000000006</c:v>
                </c:pt>
                <c:pt idx="9">
                  <c:v>33061.599999999999</c:v>
                </c:pt>
              </c:numCache>
            </c:numRef>
          </c:val>
          <c:extLst>
            <c:ext xmlns:c16="http://schemas.microsoft.com/office/drawing/2014/chart" uri="{C3380CC4-5D6E-409C-BE32-E72D297353CC}">
              <c16:uniqueId val="{00000014-B11B-476E-9AD7-7B1F0894D4B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EnU!$O$6:$O$9</c:f>
              <c:strCache>
                <c:ptCount val="4"/>
                <c:pt idx="0">
                  <c:v>Embodied energy materials &amp; phases NCA</c:v>
                </c:pt>
                <c:pt idx="1">
                  <c:v>MJ/MW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C2-45CC-9347-88441AED788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C2-45CC-9347-88441AED78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C2-45CC-9347-88441AED78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C2-45CC-9347-88441AED788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C2-45CC-9347-88441AED788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5C2-45CC-9347-88441AED788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5C2-45CC-9347-88441AED788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5C2-45CC-9347-88441AED788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5C2-45CC-9347-88441AED788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5C2-45CC-9347-88441AED7882}"/>
              </c:ext>
            </c:extLst>
          </c:dPt>
          <c:cat>
            <c:strRef>
              <c:f>'EV batteries req &amp; intensities'!$A$6:$A$15</c:f>
              <c:strCache>
                <c:ptCount val="10"/>
                <c:pt idx="0">
                  <c:v>Aluminium (Al)</c:v>
                </c:pt>
                <c:pt idx="1">
                  <c:v>Copper (Cu)</c:v>
                </c:pt>
                <c:pt idx="2">
                  <c:v>Iron (Fe) (iron cast and low-carbon steel)</c:v>
                </c:pt>
                <c:pt idx="3">
                  <c:v>Lithium (Li)</c:v>
                </c:pt>
                <c:pt idx="4">
                  <c:v>Manganese (Mn)</c:v>
                </c:pt>
                <c:pt idx="5">
                  <c:v>Nickel (Ni)</c:v>
                </c:pt>
                <c:pt idx="6">
                  <c:v>Cobalt (Co)</c:v>
                </c:pt>
                <c:pt idx="7">
                  <c:v>Phosphorus (P)</c:v>
                </c:pt>
                <c:pt idx="8">
                  <c:v>Rest (plastics, electronics)</c:v>
                </c:pt>
                <c:pt idx="9">
                  <c:v>Graphite flake (battery grade)</c:v>
                </c:pt>
              </c:strCache>
            </c:strRef>
          </c:cat>
          <c:val>
            <c:numRef>
              <c:f>EnU!$O$10:$O$19</c:f>
              <c:numCache>
                <c:formatCode>General</c:formatCode>
                <c:ptCount val="10"/>
                <c:pt idx="0">
                  <c:v>126796.26849999999</c:v>
                </c:pt>
                <c:pt idx="1">
                  <c:v>23147.685000000001</c:v>
                </c:pt>
                <c:pt idx="2">
                  <c:v>0</c:v>
                </c:pt>
                <c:pt idx="3">
                  <c:v>45038.399999999994</c:v>
                </c:pt>
                <c:pt idx="4">
                  <c:v>0</c:v>
                </c:pt>
                <c:pt idx="5">
                  <c:v>55597.805999999997</c:v>
                </c:pt>
                <c:pt idx="6">
                  <c:v>15537.059999999998</c:v>
                </c:pt>
                <c:pt idx="7">
                  <c:v>0</c:v>
                </c:pt>
                <c:pt idx="8">
                  <c:v>103497.23999999999</c:v>
                </c:pt>
                <c:pt idx="9">
                  <c:v>28798</c:v>
                </c:pt>
              </c:numCache>
            </c:numRef>
          </c:val>
          <c:extLst>
            <c:ext xmlns:c16="http://schemas.microsoft.com/office/drawing/2014/chart" uri="{C3380CC4-5D6E-409C-BE32-E72D297353CC}">
              <c16:uniqueId val="{00000014-35C2-45CC-9347-88441AED788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pieChart>
        <c:varyColors val="1"/>
        <c:ser>
          <c:idx val="0"/>
          <c:order val="0"/>
          <c:tx>
            <c:strRef>
              <c:f>EnU!$P$6:$P$9</c:f>
              <c:strCache>
                <c:ptCount val="4"/>
                <c:pt idx="0">
                  <c:v>Embodied energy materials &amp; phases LFP</c:v>
                </c:pt>
                <c:pt idx="1">
                  <c:v>MJ/MW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1B-446A-94A9-B8D75727AE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1B-446A-94A9-B8D75727AE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1B-446A-94A9-B8D75727AE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1B-446A-94A9-B8D75727AE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1B-446A-94A9-B8D75727AEC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1B-446A-94A9-B8D75727AEC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1B-446A-94A9-B8D75727AEC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1B-446A-94A9-B8D75727AEC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51B-446A-94A9-B8D75727AEC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51B-446A-94A9-B8D75727AEC8}"/>
              </c:ext>
            </c:extLst>
          </c:dPt>
          <c:cat>
            <c:strRef>
              <c:f>'EV batteries req &amp; intensities'!$A$6:$A$15</c:f>
              <c:strCache>
                <c:ptCount val="10"/>
                <c:pt idx="0">
                  <c:v>Aluminium (Al)</c:v>
                </c:pt>
                <c:pt idx="1">
                  <c:v>Copper (Cu)</c:v>
                </c:pt>
                <c:pt idx="2">
                  <c:v>Iron (Fe) (iron cast and low-carbon steel)</c:v>
                </c:pt>
                <c:pt idx="3">
                  <c:v>Lithium (Li)</c:v>
                </c:pt>
                <c:pt idx="4">
                  <c:v>Manganese (Mn)</c:v>
                </c:pt>
                <c:pt idx="5">
                  <c:v>Nickel (Ni)</c:v>
                </c:pt>
                <c:pt idx="6">
                  <c:v>Cobalt (Co)</c:v>
                </c:pt>
                <c:pt idx="7">
                  <c:v>Phosphorus (P)</c:v>
                </c:pt>
                <c:pt idx="8">
                  <c:v>Rest (plastics, electronics)</c:v>
                </c:pt>
                <c:pt idx="9">
                  <c:v>Graphite flake (battery grade)</c:v>
                </c:pt>
              </c:strCache>
            </c:strRef>
          </c:cat>
          <c:val>
            <c:numRef>
              <c:f>EnU!$P$10:$P$19</c:f>
              <c:numCache>
                <c:formatCode>General</c:formatCode>
                <c:ptCount val="10"/>
                <c:pt idx="0">
                  <c:v>156845.86500000002</c:v>
                </c:pt>
                <c:pt idx="1">
                  <c:v>27147.285</c:v>
                </c:pt>
                <c:pt idx="2">
                  <c:v>10029.096000000001</c:v>
                </c:pt>
                <c:pt idx="3">
                  <c:v>57236.299999999996</c:v>
                </c:pt>
                <c:pt idx="4">
                  <c:v>0</c:v>
                </c:pt>
                <c:pt idx="5">
                  <c:v>0</c:v>
                </c:pt>
                <c:pt idx="6">
                  <c:v>0</c:v>
                </c:pt>
                <c:pt idx="7">
                  <c:v>0</c:v>
                </c:pt>
                <c:pt idx="8">
                  <c:v>138151.2825</c:v>
                </c:pt>
                <c:pt idx="9">
                  <c:v>39195.199999999997</c:v>
                </c:pt>
              </c:numCache>
            </c:numRef>
          </c:val>
          <c:extLst>
            <c:ext xmlns:c16="http://schemas.microsoft.com/office/drawing/2014/chart" uri="{C3380CC4-5D6E-409C-BE32-E72D297353CC}">
              <c16:uniqueId val="{00000014-951B-446A-94A9-B8D75727AEC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'ESOIstatic 4W-car'!$AD$191</c:f>
          <c:strCache>
            <c:ptCount val="1"/>
            <c:pt idx="0">
              <c:v>NMC 622, 4wheeler</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'ESOIstatic 4W-car'!$AD$193</c:f>
              <c:strCache>
                <c:ptCount val="1"/>
                <c:pt idx="0">
                  <c:v>ESOIst</c:v>
                </c:pt>
              </c:strCache>
            </c:strRef>
          </c:tx>
          <c:spPr>
            <a:ln w="28575" cap="rnd">
              <a:solidFill>
                <a:schemeClr val="accent1"/>
              </a:solidFill>
              <a:round/>
            </a:ln>
            <a:effectLst/>
          </c:spPr>
          <c:marker>
            <c:symbol val="none"/>
          </c:marker>
          <c:cat>
            <c:numRef>
              <c:f>'ESOIstatic 4W-car'!$AE$192:$AL$192</c:f>
              <c:numCache>
                <c:formatCode>General</c:formatCode>
                <c:ptCount val="8"/>
                <c:pt idx="0">
                  <c:v>50000</c:v>
                </c:pt>
                <c:pt idx="1">
                  <c:v>100000</c:v>
                </c:pt>
                <c:pt idx="2">
                  <c:v>150000</c:v>
                </c:pt>
                <c:pt idx="3">
                  <c:v>200000</c:v>
                </c:pt>
                <c:pt idx="4">
                  <c:v>250000</c:v>
                </c:pt>
                <c:pt idx="5">
                  <c:v>300000</c:v>
                </c:pt>
                <c:pt idx="6">
                  <c:v>350000</c:v>
                </c:pt>
                <c:pt idx="7">
                  <c:v>400000</c:v>
                </c:pt>
              </c:numCache>
            </c:numRef>
          </c:cat>
          <c:val>
            <c:numRef>
              <c:f>'ESOIstatic 4W-car'!$AE$193:$AL$193</c:f>
              <c:numCache>
                <c:formatCode>0.0</c:formatCode>
                <c:ptCount val="8"/>
                <c:pt idx="0">
                  <c:v>0.43</c:v>
                </c:pt>
                <c:pt idx="1">
                  <c:v>0.88</c:v>
                </c:pt>
                <c:pt idx="2">
                  <c:v>1.36</c:v>
                </c:pt>
                <c:pt idx="3">
                  <c:v>1.82</c:v>
                </c:pt>
                <c:pt idx="4">
                  <c:v>2.29</c:v>
                </c:pt>
                <c:pt idx="5">
                  <c:v>2.76</c:v>
                </c:pt>
                <c:pt idx="6">
                  <c:v>3.23</c:v>
                </c:pt>
                <c:pt idx="7">
                  <c:v>3.7</c:v>
                </c:pt>
              </c:numCache>
            </c:numRef>
          </c:val>
          <c:smooth val="0"/>
          <c:extLst>
            <c:ext xmlns:c16="http://schemas.microsoft.com/office/drawing/2014/chart" uri="{C3380CC4-5D6E-409C-BE32-E72D297353CC}">
              <c16:uniqueId val="{00000000-0708-4EA7-B2AA-212717AB8A82}"/>
            </c:ext>
          </c:extLst>
        </c:ser>
        <c:ser>
          <c:idx val="1"/>
          <c:order val="1"/>
          <c:tx>
            <c:strRef>
              <c:f>'ESOIstatic 4W-car'!$AD$194</c:f>
              <c:strCache>
                <c:ptCount val="1"/>
                <c:pt idx="0">
                  <c:v>ESOIfinal</c:v>
                </c:pt>
              </c:strCache>
            </c:strRef>
          </c:tx>
          <c:spPr>
            <a:ln w="28575" cap="rnd">
              <a:solidFill>
                <a:schemeClr val="accent2"/>
              </a:solidFill>
              <a:round/>
            </a:ln>
            <a:effectLst/>
          </c:spPr>
          <c:marker>
            <c:symbol val="none"/>
          </c:marker>
          <c:cat>
            <c:numRef>
              <c:f>'ESOIstatic 4W-car'!$AE$192:$AL$192</c:f>
              <c:numCache>
                <c:formatCode>General</c:formatCode>
                <c:ptCount val="8"/>
                <c:pt idx="0">
                  <c:v>50000</c:v>
                </c:pt>
                <c:pt idx="1">
                  <c:v>100000</c:v>
                </c:pt>
                <c:pt idx="2">
                  <c:v>150000</c:v>
                </c:pt>
                <c:pt idx="3">
                  <c:v>200000</c:v>
                </c:pt>
                <c:pt idx="4">
                  <c:v>250000</c:v>
                </c:pt>
                <c:pt idx="5">
                  <c:v>300000</c:v>
                </c:pt>
                <c:pt idx="6">
                  <c:v>350000</c:v>
                </c:pt>
                <c:pt idx="7">
                  <c:v>400000</c:v>
                </c:pt>
              </c:numCache>
            </c:numRef>
          </c:cat>
          <c:val>
            <c:numRef>
              <c:f>'ESOIstatic 4W-car'!$AE$194:$AL$194</c:f>
              <c:numCache>
                <c:formatCode>0.0</c:formatCode>
                <c:ptCount val="8"/>
                <c:pt idx="0">
                  <c:v>0.15</c:v>
                </c:pt>
                <c:pt idx="1">
                  <c:v>0.31</c:v>
                </c:pt>
                <c:pt idx="2">
                  <c:v>0.48</c:v>
                </c:pt>
                <c:pt idx="3">
                  <c:v>0.64</c:v>
                </c:pt>
                <c:pt idx="4">
                  <c:v>0.81</c:v>
                </c:pt>
                <c:pt idx="5">
                  <c:v>0.97</c:v>
                </c:pt>
                <c:pt idx="6">
                  <c:v>1.1399999999999999</c:v>
                </c:pt>
                <c:pt idx="7">
                  <c:v>1.3</c:v>
                </c:pt>
              </c:numCache>
            </c:numRef>
          </c:val>
          <c:smooth val="0"/>
          <c:extLst>
            <c:ext xmlns:c16="http://schemas.microsoft.com/office/drawing/2014/chart" uri="{C3380CC4-5D6E-409C-BE32-E72D297353CC}">
              <c16:uniqueId val="{00000001-0708-4EA7-B2AA-212717AB8A82}"/>
            </c:ext>
          </c:extLst>
        </c:ser>
        <c:dLbls>
          <c:showLegendKey val="0"/>
          <c:showVal val="0"/>
          <c:showCatName val="0"/>
          <c:showSerName val="0"/>
          <c:showPercent val="0"/>
          <c:showBubbleSize val="0"/>
        </c:dLbls>
        <c:smooth val="0"/>
        <c:axId val="378173296"/>
        <c:axId val="378169688"/>
      </c:lineChart>
      <c:catAx>
        <c:axId val="378173296"/>
        <c:scaling>
          <c:orientation val="minMax"/>
        </c:scaling>
        <c:delete val="0"/>
        <c:axPos val="b"/>
        <c:title>
          <c:tx>
            <c:strRef>
              <c:f>'ESOIstatic 4W-car'!$AD$192</c:f>
              <c:strCache>
                <c:ptCount val="1"/>
                <c:pt idx="0">
                  <c:v>Mileage (km)</c:v>
                </c:pt>
              </c:strCache>
            </c:strRef>
          </c:tx>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crossAx val="378169688"/>
        <c:crosses val="autoZero"/>
        <c:auto val="1"/>
        <c:lblAlgn val="ctr"/>
        <c:lblOffset val="100"/>
        <c:noMultiLvlLbl val="0"/>
      </c:catAx>
      <c:valAx>
        <c:axId val="378169688"/>
        <c:scaling>
          <c:orientation val="minMax"/>
        </c:scaling>
        <c:delete val="0"/>
        <c:axPos val="l"/>
        <c:majorGridlines>
          <c:spPr>
            <a:ln w="9525" cap="flat" cmpd="sng" algn="ctr">
              <a:solidFill>
                <a:schemeClr val="tx1">
                  <a:lumMod val="15000"/>
                  <a:lumOff val="85000"/>
                </a:schemeClr>
              </a:solidFill>
              <a:round/>
            </a:ln>
            <a:effectLst/>
          </c:spPr>
        </c:majorGridlines>
        <c:title>
          <c:tx>
            <c:strRef>
              <c:f>'ESOIstatic 4W-car'!$AD$195</c:f>
              <c:strCache>
                <c:ptCount val="1"/>
                <c:pt idx="0">
                  <c:v>ESOI (ratio (:1)</c:v>
                </c:pt>
              </c:strCache>
            </c:strRef>
          </c:tx>
          <c:overlay val="0"/>
          <c:spPr>
            <a:noFill/>
            <a:ln>
              <a:noFill/>
            </a:ln>
            <a:effectLst/>
          </c:spPr>
          <c:txPr>
            <a:bodyPr rot="-54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crossAx val="378173296"/>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ESOIfinal, E-bike</a:t>
            </a:r>
          </a:p>
        </c:rich>
      </c:tx>
      <c:overlay val="0"/>
    </c:title>
    <c:autoTitleDeleted val="0"/>
    <c:plotArea>
      <c:layout/>
      <c:lineChart>
        <c:grouping val="standard"/>
        <c:varyColors val="0"/>
        <c:ser>
          <c:idx val="1"/>
          <c:order val="0"/>
          <c:tx>
            <c:strRef>
              <c:f>ESOIdynamic!$B$132</c:f>
              <c:strCache>
                <c:ptCount val="1"/>
                <c:pt idx="0">
                  <c:v> ESOIfinal [LMO]</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ESOIdynamic!$C$132:$AL$132</c:f>
              <c:numCache>
                <c:formatCode>General</c:formatCode>
                <c:ptCount val="36"/>
                <c:pt idx="0">
                  <c:v>0.51274299999999995</c:v>
                </c:pt>
                <c:pt idx="1">
                  <c:v>0.51347100000000001</c:v>
                </c:pt>
                <c:pt idx="2">
                  <c:v>0.51411600000000002</c:v>
                </c:pt>
                <c:pt idx="3">
                  <c:v>0.514594</c:v>
                </c:pt>
                <c:pt idx="4">
                  <c:v>0.51494300000000004</c:v>
                </c:pt>
                <c:pt idx="5">
                  <c:v>0.51517000000000002</c:v>
                </c:pt>
                <c:pt idx="6">
                  <c:v>0.55922099999999997</c:v>
                </c:pt>
                <c:pt idx="7">
                  <c:v>0.56730000000000003</c:v>
                </c:pt>
                <c:pt idx="8">
                  <c:v>0.57121999999999995</c:v>
                </c:pt>
                <c:pt idx="9">
                  <c:v>0.57447999999999999</c:v>
                </c:pt>
                <c:pt idx="10">
                  <c:v>0.57723100000000005</c:v>
                </c:pt>
                <c:pt idx="11">
                  <c:v>0.579592</c:v>
                </c:pt>
                <c:pt idx="12">
                  <c:v>0.58111199999999996</c:v>
                </c:pt>
                <c:pt idx="13">
                  <c:v>0.58270699999999997</c:v>
                </c:pt>
                <c:pt idx="14">
                  <c:v>0.58428199999999997</c:v>
                </c:pt>
                <c:pt idx="15">
                  <c:v>0.58612299999999995</c:v>
                </c:pt>
                <c:pt idx="16">
                  <c:v>0.58791300000000002</c:v>
                </c:pt>
                <c:pt idx="17">
                  <c:v>0.58910799999999997</c:v>
                </c:pt>
                <c:pt idx="18">
                  <c:v>0.58998600000000001</c:v>
                </c:pt>
                <c:pt idx="19">
                  <c:v>0.590835</c:v>
                </c:pt>
                <c:pt idx="20">
                  <c:v>0.59163299999999996</c:v>
                </c:pt>
                <c:pt idx="21">
                  <c:v>0.59221699999999999</c:v>
                </c:pt>
                <c:pt idx="22">
                  <c:v>0.59316500000000005</c:v>
                </c:pt>
                <c:pt idx="23">
                  <c:v>0.59476700000000005</c:v>
                </c:pt>
                <c:pt idx="24">
                  <c:v>0.59617200000000004</c:v>
                </c:pt>
                <c:pt idx="25">
                  <c:v>0.59812600000000005</c:v>
                </c:pt>
                <c:pt idx="26">
                  <c:v>0.601074</c:v>
                </c:pt>
                <c:pt idx="27">
                  <c:v>0.60453800000000002</c:v>
                </c:pt>
                <c:pt idx="28">
                  <c:v>0.60801400000000005</c:v>
                </c:pt>
                <c:pt idx="29">
                  <c:v>0.61124000000000001</c:v>
                </c:pt>
                <c:pt idx="30">
                  <c:v>0.614097</c:v>
                </c:pt>
                <c:pt idx="31">
                  <c:v>0.61662799999999995</c:v>
                </c:pt>
                <c:pt idx="32">
                  <c:v>0.61891200000000002</c:v>
                </c:pt>
                <c:pt idx="33">
                  <c:v>0.62100599999999995</c:v>
                </c:pt>
                <c:pt idx="34">
                  <c:v>0.62295299999999998</c:v>
                </c:pt>
                <c:pt idx="35">
                  <c:v>0.62478599999999995</c:v>
                </c:pt>
              </c:numCache>
            </c:numRef>
          </c:val>
          <c:smooth val="0"/>
          <c:extLst>
            <c:ext xmlns:c16="http://schemas.microsoft.com/office/drawing/2014/chart" uri="{C3380CC4-5D6E-409C-BE32-E72D297353CC}">
              <c16:uniqueId val="{00000002-D033-471A-93F8-1DC64B214724}"/>
            </c:ext>
          </c:extLst>
        </c:ser>
        <c:ser>
          <c:idx val="0"/>
          <c:order val="1"/>
          <c:tx>
            <c:strRef>
              <c:f>ESOIdynamic!$B$133</c:f>
              <c:strCache>
                <c:ptCount val="1"/>
                <c:pt idx="0">
                  <c:v> ESOIfinal [NMC622]</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ESOIdynamic!$C$133:$AL$133</c:f>
              <c:numCache>
                <c:formatCode>General</c:formatCode>
                <c:ptCount val="36"/>
                <c:pt idx="0">
                  <c:v>0.62269699999999994</c:v>
                </c:pt>
                <c:pt idx="1">
                  <c:v>0.62368900000000005</c:v>
                </c:pt>
                <c:pt idx="2">
                  <c:v>0.62455000000000005</c:v>
                </c:pt>
                <c:pt idx="3">
                  <c:v>0.62520799999999999</c:v>
                </c:pt>
                <c:pt idx="4">
                  <c:v>0.62573400000000001</c:v>
                </c:pt>
                <c:pt idx="5">
                  <c:v>0.62614800000000004</c:v>
                </c:pt>
                <c:pt idx="6">
                  <c:v>0.69206900000000005</c:v>
                </c:pt>
                <c:pt idx="7">
                  <c:v>0.70417300000000005</c:v>
                </c:pt>
                <c:pt idx="8">
                  <c:v>0.709897</c:v>
                </c:pt>
                <c:pt idx="9">
                  <c:v>0.71429900000000002</c:v>
                </c:pt>
                <c:pt idx="10">
                  <c:v>0.71803399999999995</c:v>
                </c:pt>
                <c:pt idx="11">
                  <c:v>0.72115499999999999</c:v>
                </c:pt>
                <c:pt idx="12">
                  <c:v>0.72450800000000004</c:v>
                </c:pt>
                <c:pt idx="13">
                  <c:v>0.72664899999999999</c:v>
                </c:pt>
                <c:pt idx="14">
                  <c:v>0.72867999999999999</c:v>
                </c:pt>
                <c:pt idx="15">
                  <c:v>0.73094000000000003</c:v>
                </c:pt>
                <c:pt idx="16">
                  <c:v>0.73287400000000003</c:v>
                </c:pt>
                <c:pt idx="17">
                  <c:v>0.734348</c:v>
                </c:pt>
                <c:pt idx="18">
                  <c:v>0.73552799999999996</c:v>
                </c:pt>
                <c:pt idx="19">
                  <c:v>0.736734</c:v>
                </c:pt>
                <c:pt idx="20">
                  <c:v>0.73792999999999997</c:v>
                </c:pt>
                <c:pt idx="21">
                  <c:v>0.73893500000000001</c:v>
                </c:pt>
                <c:pt idx="22">
                  <c:v>0.74029299999999998</c:v>
                </c:pt>
                <c:pt idx="23">
                  <c:v>0.74222999999999995</c:v>
                </c:pt>
                <c:pt idx="24">
                  <c:v>0.74355499999999997</c:v>
                </c:pt>
                <c:pt idx="25">
                  <c:v>0.74545899999999998</c:v>
                </c:pt>
                <c:pt idx="26">
                  <c:v>0.74839299999999997</c:v>
                </c:pt>
                <c:pt idx="27">
                  <c:v>0.75186699999999995</c:v>
                </c:pt>
                <c:pt idx="28">
                  <c:v>0.75537900000000002</c:v>
                </c:pt>
                <c:pt idx="29">
                  <c:v>0.75867399999999996</c:v>
                </c:pt>
                <c:pt idx="30">
                  <c:v>0.76160600000000001</c:v>
                </c:pt>
                <c:pt idx="31">
                  <c:v>0.76422000000000001</c:v>
                </c:pt>
                <c:pt idx="32">
                  <c:v>0.76660899999999998</c:v>
                </c:pt>
                <c:pt idx="33">
                  <c:v>0.76882799999999996</c:v>
                </c:pt>
                <c:pt idx="34">
                  <c:v>0.77091399999999999</c:v>
                </c:pt>
                <c:pt idx="35">
                  <c:v>0.77290400000000004</c:v>
                </c:pt>
              </c:numCache>
            </c:numRef>
          </c:val>
          <c:smooth val="0"/>
          <c:extLst>
            <c:ext xmlns:c16="http://schemas.microsoft.com/office/drawing/2014/chart" uri="{C3380CC4-5D6E-409C-BE32-E72D297353CC}">
              <c16:uniqueId val="{00000004-D033-471A-93F8-1DC64B214724}"/>
            </c:ext>
          </c:extLst>
        </c:ser>
        <c:ser>
          <c:idx val="2"/>
          <c:order val="2"/>
          <c:tx>
            <c:strRef>
              <c:f>ESOIdynamic!$B$134</c:f>
              <c:strCache>
                <c:ptCount val="1"/>
                <c:pt idx="0">
                  <c:v> ESOIfinal [NMC811]</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ESOIdynamic!$C$134:$AL$134</c:f>
              <c:numCache>
                <c:formatCode>General</c:formatCode>
                <c:ptCount val="36"/>
                <c:pt idx="0">
                  <c:v>0.62843099999999996</c:v>
                </c:pt>
                <c:pt idx="1">
                  <c:v>0.62943899999999997</c:v>
                </c:pt>
                <c:pt idx="2">
                  <c:v>0.63031300000000001</c:v>
                </c:pt>
                <c:pt idx="3">
                  <c:v>0.63097999999999999</c:v>
                </c:pt>
                <c:pt idx="4">
                  <c:v>0.63151299999999999</c:v>
                </c:pt>
                <c:pt idx="5">
                  <c:v>0.63192800000000005</c:v>
                </c:pt>
                <c:pt idx="6">
                  <c:v>0.69935899999999995</c:v>
                </c:pt>
                <c:pt idx="7">
                  <c:v>0.7117</c:v>
                </c:pt>
                <c:pt idx="8">
                  <c:v>0.71749099999999999</c:v>
                </c:pt>
                <c:pt idx="9">
                  <c:v>0.72191899999999998</c:v>
                </c:pt>
                <c:pt idx="10">
                  <c:v>0.72566799999999998</c:v>
                </c:pt>
                <c:pt idx="11">
                  <c:v>0.72879000000000005</c:v>
                </c:pt>
                <c:pt idx="12">
                  <c:v>0.73207699999999998</c:v>
                </c:pt>
                <c:pt idx="13">
                  <c:v>0.73419199999999996</c:v>
                </c:pt>
                <c:pt idx="14">
                  <c:v>0.73619599999999996</c:v>
                </c:pt>
                <c:pt idx="15">
                  <c:v>0.73843499999999995</c:v>
                </c:pt>
                <c:pt idx="16">
                  <c:v>0.74035700000000004</c:v>
                </c:pt>
                <c:pt idx="17">
                  <c:v>0.74179399999999995</c:v>
                </c:pt>
                <c:pt idx="18">
                  <c:v>0.74292000000000002</c:v>
                </c:pt>
                <c:pt idx="19">
                  <c:v>0.74406700000000003</c:v>
                </c:pt>
                <c:pt idx="20">
                  <c:v>0.74519899999999994</c:v>
                </c:pt>
                <c:pt idx="21">
                  <c:v>0.74613300000000005</c:v>
                </c:pt>
                <c:pt idx="22">
                  <c:v>0.74744100000000002</c:v>
                </c:pt>
                <c:pt idx="23">
                  <c:v>0.74938199999999999</c:v>
                </c:pt>
                <c:pt idx="24">
                  <c:v>0.75071600000000005</c:v>
                </c:pt>
                <c:pt idx="25">
                  <c:v>0.752633</c:v>
                </c:pt>
                <c:pt idx="26">
                  <c:v>0.75560000000000005</c:v>
                </c:pt>
                <c:pt idx="27">
                  <c:v>0.75911399999999996</c:v>
                </c:pt>
                <c:pt idx="28">
                  <c:v>0.76266</c:v>
                </c:pt>
                <c:pt idx="29">
                  <c:v>0.76597700000000002</c:v>
                </c:pt>
                <c:pt idx="30">
                  <c:v>0.76891799999999999</c:v>
                </c:pt>
                <c:pt idx="31">
                  <c:v>0.77153000000000005</c:v>
                </c:pt>
                <c:pt idx="32">
                  <c:v>0.77390899999999996</c:v>
                </c:pt>
                <c:pt idx="33">
                  <c:v>0.776111</c:v>
                </c:pt>
                <c:pt idx="34">
                  <c:v>0.77817599999999998</c:v>
                </c:pt>
                <c:pt idx="35">
                  <c:v>0.78014099999999997</c:v>
                </c:pt>
              </c:numCache>
            </c:numRef>
          </c:val>
          <c:smooth val="0"/>
          <c:extLst>
            <c:ext xmlns:c16="http://schemas.microsoft.com/office/drawing/2014/chart" uri="{C3380CC4-5D6E-409C-BE32-E72D297353CC}">
              <c16:uniqueId val="{00000006-D033-471A-93F8-1DC64B214724}"/>
            </c:ext>
          </c:extLst>
        </c:ser>
        <c:ser>
          <c:idx val="3"/>
          <c:order val="3"/>
          <c:tx>
            <c:strRef>
              <c:f>ESOIdynamic!$B$135</c:f>
              <c:strCache>
                <c:ptCount val="1"/>
                <c:pt idx="0">
                  <c:v> ESOIfinal [NCA]</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ESOIdynamic!$C$135:$AL$135</c:f>
              <c:numCache>
                <c:formatCode>General</c:formatCode>
                <c:ptCount val="36"/>
                <c:pt idx="0">
                  <c:v>0.63513699999999995</c:v>
                </c:pt>
                <c:pt idx="1">
                  <c:v>0.636158</c:v>
                </c:pt>
                <c:pt idx="2">
                  <c:v>0.63703799999999999</c:v>
                </c:pt>
                <c:pt idx="3">
                  <c:v>0.63770899999999997</c:v>
                </c:pt>
                <c:pt idx="4">
                  <c:v>0.63824400000000003</c:v>
                </c:pt>
                <c:pt idx="5">
                  <c:v>0.63866000000000001</c:v>
                </c:pt>
                <c:pt idx="6">
                  <c:v>0.70791199999999999</c:v>
                </c:pt>
                <c:pt idx="7">
                  <c:v>0.72053400000000001</c:v>
                </c:pt>
                <c:pt idx="8">
                  <c:v>0.72638999999999998</c:v>
                </c:pt>
                <c:pt idx="9">
                  <c:v>0.73082499999999995</c:v>
                </c:pt>
                <c:pt idx="10">
                  <c:v>0.73456200000000005</c:v>
                </c:pt>
                <c:pt idx="11">
                  <c:v>0.73766100000000001</c:v>
                </c:pt>
                <c:pt idx="12">
                  <c:v>0.74089099999999997</c:v>
                </c:pt>
                <c:pt idx="13">
                  <c:v>0.74296399999999996</c:v>
                </c:pt>
                <c:pt idx="14">
                  <c:v>0.74492100000000006</c:v>
                </c:pt>
                <c:pt idx="15">
                  <c:v>0.74711000000000005</c:v>
                </c:pt>
                <c:pt idx="16">
                  <c:v>0.748977</c:v>
                </c:pt>
                <c:pt idx="17">
                  <c:v>0.75035300000000005</c:v>
                </c:pt>
                <c:pt idx="18">
                  <c:v>0.75140899999999999</c:v>
                </c:pt>
                <c:pt idx="19">
                  <c:v>0.75248099999999996</c:v>
                </c:pt>
                <c:pt idx="20">
                  <c:v>0.75353800000000004</c:v>
                </c:pt>
                <c:pt idx="21">
                  <c:v>0.75439599999999996</c:v>
                </c:pt>
                <c:pt idx="22">
                  <c:v>0.75564200000000004</c:v>
                </c:pt>
                <c:pt idx="23">
                  <c:v>0.75756599999999996</c:v>
                </c:pt>
                <c:pt idx="24">
                  <c:v>0.758876</c:v>
                </c:pt>
                <c:pt idx="25">
                  <c:v>0.76075999999999999</c:v>
                </c:pt>
                <c:pt idx="26">
                  <c:v>0.76369799999999999</c:v>
                </c:pt>
                <c:pt idx="27">
                  <c:v>0.76718600000000003</c:v>
                </c:pt>
                <c:pt idx="28">
                  <c:v>0.770706</c:v>
                </c:pt>
                <c:pt idx="29">
                  <c:v>0.77399200000000001</c:v>
                </c:pt>
                <c:pt idx="30">
                  <c:v>0.77689600000000003</c:v>
                </c:pt>
                <c:pt idx="31">
                  <c:v>0.77946499999999996</c:v>
                </c:pt>
                <c:pt idx="32">
                  <c:v>0.78179799999999999</c:v>
                </c:pt>
                <c:pt idx="33">
                  <c:v>0.78395000000000004</c:v>
                </c:pt>
                <c:pt idx="34">
                  <c:v>0.78596200000000005</c:v>
                </c:pt>
                <c:pt idx="35">
                  <c:v>0.78787099999999999</c:v>
                </c:pt>
              </c:numCache>
            </c:numRef>
          </c:val>
          <c:smooth val="0"/>
          <c:extLst>
            <c:ext xmlns:c16="http://schemas.microsoft.com/office/drawing/2014/chart" uri="{C3380CC4-5D6E-409C-BE32-E72D297353CC}">
              <c16:uniqueId val="{00000008-D033-471A-93F8-1DC64B214724}"/>
            </c:ext>
          </c:extLst>
        </c:ser>
        <c:ser>
          <c:idx val="4"/>
          <c:order val="4"/>
          <c:tx>
            <c:strRef>
              <c:f>ESOIdynamic!$B$136</c:f>
              <c:strCache>
                <c:ptCount val="1"/>
                <c:pt idx="0">
                  <c:v> ESOIfinal [LFP]</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ESOIdynamic!$C$136:$AL$136</c:f>
              <c:numCache>
                <c:formatCode>General</c:formatCode>
                <c:ptCount val="36"/>
                <c:pt idx="0">
                  <c:v>0.62330600000000003</c:v>
                </c:pt>
                <c:pt idx="1">
                  <c:v>0.62418200000000001</c:v>
                </c:pt>
                <c:pt idx="2">
                  <c:v>0.62492099999999995</c:v>
                </c:pt>
                <c:pt idx="3">
                  <c:v>0.62546000000000002</c:v>
                </c:pt>
                <c:pt idx="4">
                  <c:v>0.62586799999999998</c:v>
                </c:pt>
                <c:pt idx="5">
                  <c:v>0.62615799999999999</c:v>
                </c:pt>
                <c:pt idx="6">
                  <c:v>0.69274599999999997</c:v>
                </c:pt>
                <c:pt idx="7">
                  <c:v>0.70477699999999999</c:v>
                </c:pt>
                <c:pt idx="8">
                  <c:v>0.71021699999999999</c:v>
                </c:pt>
                <c:pt idx="9">
                  <c:v>0.714364</c:v>
                </c:pt>
                <c:pt idx="10">
                  <c:v>0.71772899999999995</c:v>
                </c:pt>
                <c:pt idx="11">
                  <c:v>0.72050099999999995</c:v>
                </c:pt>
                <c:pt idx="12">
                  <c:v>0.72240300000000002</c:v>
                </c:pt>
                <c:pt idx="13">
                  <c:v>0.72420300000000004</c:v>
                </c:pt>
                <c:pt idx="14">
                  <c:v>0.72592400000000001</c:v>
                </c:pt>
                <c:pt idx="15">
                  <c:v>0.72790999999999995</c:v>
                </c:pt>
                <c:pt idx="16">
                  <c:v>0.72977700000000001</c:v>
                </c:pt>
                <c:pt idx="17">
                  <c:v>0.73089700000000002</c:v>
                </c:pt>
                <c:pt idx="18">
                  <c:v>0.73105200000000004</c:v>
                </c:pt>
                <c:pt idx="19">
                  <c:v>0.73127799999999998</c:v>
                </c:pt>
                <c:pt idx="20">
                  <c:v>0.73153400000000002</c:v>
                </c:pt>
                <c:pt idx="21">
                  <c:v>0.73161500000000002</c:v>
                </c:pt>
                <c:pt idx="22">
                  <c:v>0.73227600000000004</c:v>
                </c:pt>
                <c:pt idx="23">
                  <c:v>0.73392000000000002</c:v>
                </c:pt>
                <c:pt idx="24">
                  <c:v>0.73523899999999998</c:v>
                </c:pt>
                <c:pt idx="25">
                  <c:v>0.73721800000000004</c:v>
                </c:pt>
                <c:pt idx="26">
                  <c:v>0.74046400000000001</c:v>
                </c:pt>
                <c:pt idx="27">
                  <c:v>0.74444200000000005</c:v>
                </c:pt>
                <c:pt idx="28">
                  <c:v>0.74853999999999998</c:v>
                </c:pt>
                <c:pt idx="29">
                  <c:v>0.75239599999999995</c:v>
                </c:pt>
                <c:pt idx="30">
                  <c:v>0.75542299999999996</c:v>
                </c:pt>
                <c:pt idx="31">
                  <c:v>0.75786900000000001</c:v>
                </c:pt>
                <c:pt idx="32">
                  <c:v>0.76005900000000004</c:v>
                </c:pt>
                <c:pt idx="33">
                  <c:v>0.76205100000000003</c:v>
                </c:pt>
                <c:pt idx="34">
                  <c:v>0.76388800000000001</c:v>
                </c:pt>
                <c:pt idx="35">
                  <c:v>0.76560499999999998</c:v>
                </c:pt>
              </c:numCache>
            </c:numRef>
          </c:val>
          <c:smooth val="0"/>
          <c:extLst>
            <c:ext xmlns:c16="http://schemas.microsoft.com/office/drawing/2014/chart" uri="{C3380CC4-5D6E-409C-BE32-E72D297353CC}">
              <c16:uniqueId val="{0000000A-D033-471A-93F8-1DC64B214724}"/>
            </c:ext>
          </c:extLst>
        </c:ser>
        <c:dLbls>
          <c:showLegendKey val="0"/>
          <c:showVal val="0"/>
          <c:showCatName val="0"/>
          <c:showSerName val="0"/>
          <c:showPercent val="0"/>
          <c:showBubbleSize val="0"/>
        </c:dLbls>
        <c:smooth val="0"/>
        <c:axId val="236873984"/>
        <c:axId val="236966656"/>
      </c:lineChart>
      <c:catAx>
        <c:axId val="236873984"/>
        <c:scaling>
          <c:orientation val="minMax"/>
        </c:scaling>
        <c:delete val="0"/>
        <c:axPos val="b"/>
        <c:numFmt formatCode="General" sourceLinked="1"/>
        <c:majorTickMark val="none"/>
        <c:minorTickMark val="none"/>
        <c:tickLblPos val="nextTo"/>
        <c:crossAx val="236966656"/>
        <c:crosses val="autoZero"/>
        <c:auto val="1"/>
        <c:lblAlgn val="ctr"/>
        <c:lblOffset val="100"/>
        <c:tickLblSkip val="5"/>
        <c:noMultiLvlLbl val="0"/>
      </c:catAx>
      <c:valAx>
        <c:axId val="23696665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6873984"/>
        <c:crosses val="autoZero"/>
        <c:crossBetween val="between"/>
      </c:valAx>
      <c:spPr>
        <a:ln>
          <a:noFill/>
        </a:ln>
      </c:spPr>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ESOIfinal, Degrowth</a:t>
            </a:r>
          </a:p>
        </c:rich>
      </c:tx>
      <c:overlay val="0"/>
    </c:title>
    <c:autoTitleDeleted val="0"/>
    <c:plotArea>
      <c:layout/>
      <c:lineChart>
        <c:grouping val="standard"/>
        <c:varyColors val="0"/>
        <c:ser>
          <c:idx val="1"/>
          <c:order val="0"/>
          <c:tx>
            <c:strRef>
              <c:f>ESOIdynamic!$B$137</c:f>
              <c:strCache>
                <c:ptCount val="1"/>
                <c:pt idx="0">
                  <c:v> ESOIfinal [LMO]</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ESOIdynamic!$C$137:$AL$137</c:f>
              <c:numCache>
                <c:formatCode>General</c:formatCode>
                <c:ptCount val="36"/>
                <c:pt idx="0">
                  <c:v>0.51274299999999995</c:v>
                </c:pt>
                <c:pt idx="1">
                  <c:v>0.51346199999999997</c:v>
                </c:pt>
                <c:pt idx="2">
                  <c:v>0.51409000000000005</c:v>
                </c:pt>
                <c:pt idx="3">
                  <c:v>0.51457399999999998</c:v>
                </c:pt>
                <c:pt idx="4">
                  <c:v>0.51495100000000005</c:v>
                </c:pt>
                <c:pt idx="5">
                  <c:v>0.51523600000000003</c:v>
                </c:pt>
                <c:pt idx="6">
                  <c:v>0.55947400000000003</c:v>
                </c:pt>
                <c:pt idx="7">
                  <c:v>0.56773899999999999</c:v>
                </c:pt>
                <c:pt idx="8">
                  <c:v>0.57196999999999998</c:v>
                </c:pt>
                <c:pt idx="9">
                  <c:v>0.57543100000000003</c:v>
                </c:pt>
                <c:pt idx="10">
                  <c:v>0.57888300000000004</c:v>
                </c:pt>
                <c:pt idx="11">
                  <c:v>0.58297500000000002</c:v>
                </c:pt>
                <c:pt idx="12">
                  <c:v>0.58615200000000001</c:v>
                </c:pt>
                <c:pt idx="13">
                  <c:v>0.58867000000000003</c:v>
                </c:pt>
                <c:pt idx="14">
                  <c:v>0.59137300000000004</c:v>
                </c:pt>
                <c:pt idx="15">
                  <c:v>0.59410300000000005</c:v>
                </c:pt>
                <c:pt idx="16">
                  <c:v>0.59636699999999998</c:v>
                </c:pt>
                <c:pt idx="17">
                  <c:v>0.59789400000000004</c:v>
                </c:pt>
                <c:pt idx="18">
                  <c:v>0.59829500000000002</c:v>
                </c:pt>
                <c:pt idx="19">
                  <c:v>0.59858800000000001</c:v>
                </c:pt>
                <c:pt idx="20">
                  <c:v>0.599163</c:v>
                </c:pt>
                <c:pt idx="21">
                  <c:v>0.599827</c:v>
                </c:pt>
                <c:pt idx="22">
                  <c:v>0.60052700000000003</c:v>
                </c:pt>
                <c:pt idx="23">
                  <c:v>0.60165800000000003</c:v>
                </c:pt>
                <c:pt idx="24">
                  <c:v>0.60378100000000001</c:v>
                </c:pt>
                <c:pt idx="25">
                  <c:v>0.60724599999999995</c:v>
                </c:pt>
                <c:pt idx="26">
                  <c:v>0.61157799999999995</c:v>
                </c:pt>
                <c:pt idx="27">
                  <c:v>0.61628400000000005</c:v>
                </c:pt>
                <c:pt idx="28">
                  <c:v>0.62099599999999999</c:v>
                </c:pt>
                <c:pt idx="29">
                  <c:v>0.62549399999999999</c:v>
                </c:pt>
                <c:pt idx="30">
                  <c:v>0.62976200000000004</c:v>
                </c:pt>
                <c:pt idx="31">
                  <c:v>0.63375899999999996</c:v>
                </c:pt>
                <c:pt idx="32">
                  <c:v>0.637486</c:v>
                </c:pt>
                <c:pt idx="33">
                  <c:v>0.64096200000000003</c:v>
                </c:pt>
                <c:pt idx="34">
                  <c:v>0.64420999999999995</c:v>
                </c:pt>
                <c:pt idx="35">
                  <c:v>0.647258</c:v>
                </c:pt>
              </c:numCache>
            </c:numRef>
          </c:val>
          <c:smooth val="0"/>
          <c:extLst>
            <c:ext xmlns:c16="http://schemas.microsoft.com/office/drawing/2014/chart" uri="{C3380CC4-5D6E-409C-BE32-E72D297353CC}">
              <c16:uniqueId val="{00000002-C6CD-4AF8-90B5-852481CE2064}"/>
            </c:ext>
          </c:extLst>
        </c:ser>
        <c:ser>
          <c:idx val="0"/>
          <c:order val="1"/>
          <c:tx>
            <c:strRef>
              <c:f>ESOIdynamic!$B$138</c:f>
              <c:strCache>
                <c:ptCount val="1"/>
                <c:pt idx="0">
                  <c:v> ESOIfinal [NMC622]</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ESOIdynamic!$C$138:$AL$138</c:f>
              <c:numCache>
                <c:formatCode>General</c:formatCode>
                <c:ptCount val="36"/>
                <c:pt idx="0">
                  <c:v>0.62269699999999994</c:v>
                </c:pt>
                <c:pt idx="1">
                  <c:v>0.62367600000000001</c:v>
                </c:pt>
                <c:pt idx="2">
                  <c:v>0.62451699999999999</c:v>
                </c:pt>
                <c:pt idx="3">
                  <c:v>0.62519100000000005</c:v>
                </c:pt>
                <c:pt idx="4">
                  <c:v>0.62575899999999995</c:v>
                </c:pt>
                <c:pt idx="5">
                  <c:v>0.626247</c:v>
                </c:pt>
                <c:pt idx="6">
                  <c:v>0.69244000000000006</c:v>
                </c:pt>
                <c:pt idx="7">
                  <c:v>0.70476000000000005</c:v>
                </c:pt>
                <c:pt idx="8">
                  <c:v>0.71085500000000001</c:v>
                </c:pt>
                <c:pt idx="9">
                  <c:v>0.71545499999999995</c:v>
                </c:pt>
                <c:pt idx="10">
                  <c:v>0.72004400000000002</c:v>
                </c:pt>
                <c:pt idx="11">
                  <c:v>0.72535499999999997</c:v>
                </c:pt>
                <c:pt idx="12">
                  <c:v>0.73062700000000003</c:v>
                </c:pt>
                <c:pt idx="13">
                  <c:v>0.73369399999999996</c:v>
                </c:pt>
                <c:pt idx="14">
                  <c:v>0.73665899999999995</c:v>
                </c:pt>
                <c:pt idx="15">
                  <c:v>0.73953800000000003</c:v>
                </c:pt>
                <c:pt idx="16">
                  <c:v>0.74193600000000004</c:v>
                </c:pt>
                <c:pt idx="17">
                  <c:v>0.743309</c:v>
                </c:pt>
                <c:pt idx="18">
                  <c:v>0.74378</c:v>
                </c:pt>
                <c:pt idx="19">
                  <c:v>0.74416199999999999</c:v>
                </c:pt>
                <c:pt idx="20">
                  <c:v>0.74483900000000003</c:v>
                </c:pt>
                <c:pt idx="21">
                  <c:v>0.74562899999999999</c:v>
                </c:pt>
                <c:pt idx="22">
                  <c:v>0.74643099999999996</c:v>
                </c:pt>
                <c:pt idx="23">
                  <c:v>0.74765700000000002</c:v>
                </c:pt>
                <c:pt idx="24">
                  <c:v>0.74982499999999996</c:v>
                </c:pt>
                <c:pt idx="25">
                  <c:v>0.75325299999999995</c:v>
                </c:pt>
                <c:pt idx="26">
                  <c:v>0.75748199999999999</c:v>
                </c:pt>
                <c:pt idx="27">
                  <c:v>0.76204700000000003</c:v>
                </c:pt>
                <c:pt idx="28">
                  <c:v>0.76657799999999998</c:v>
                </c:pt>
                <c:pt idx="29">
                  <c:v>0.77085300000000001</c:v>
                </c:pt>
                <c:pt idx="30">
                  <c:v>0.77484500000000001</c:v>
                </c:pt>
                <c:pt idx="31">
                  <c:v>0.77857699999999996</c:v>
                </c:pt>
                <c:pt idx="32">
                  <c:v>0.78206200000000003</c:v>
                </c:pt>
                <c:pt idx="33">
                  <c:v>0.78532299999999999</c:v>
                </c:pt>
                <c:pt idx="34">
                  <c:v>0.78837900000000005</c:v>
                </c:pt>
                <c:pt idx="35">
                  <c:v>0.79125900000000005</c:v>
                </c:pt>
              </c:numCache>
            </c:numRef>
          </c:val>
          <c:smooth val="0"/>
          <c:extLst>
            <c:ext xmlns:c16="http://schemas.microsoft.com/office/drawing/2014/chart" uri="{C3380CC4-5D6E-409C-BE32-E72D297353CC}">
              <c16:uniqueId val="{00000004-C6CD-4AF8-90B5-852481CE2064}"/>
            </c:ext>
          </c:extLst>
        </c:ser>
        <c:ser>
          <c:idx val="2"/>
          <c:order val="2"/>
          <c:tx>
            <c:strRef>
              <c:f>ESOIdynamic!$B$139</c:f>
              <c:strCache>
                <c:ptCount val="1"/>
                <c:pt idx="0">
                  <c:v> ESOIfinal [NMC811]</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ESOIdynamic!$C$139:$AL$139</c:f>
              <c:numCache>
                <c:formatCode>General</c:formatCode>
                <c:ptCount val="36"/>
                <c:pt idx="0">
                  <c:v>0.62843099999999996</c:v>
                </c:pt>
                <c:pt idx="1">
                  <c:v>0.62942699999999996</c:v>
                </c:pt>
                <c:pt idx="2">
                  <c:v>0.63027999999999995</c:v>
                </c:pt>
                <c:pt idx="3">
                  <c:v>0.63096300000000005</c:v>
                </c:pt>
                <c:pt idx="4">
                  <c:v>0.63153700000000002</c:v>
                </c:pt>
                <c:pt idx="5">
                  <c:v>0.63202700000000001</c:v>
                </c:pt>
                <c:pt idx="6">
                  <c:v>0.699735</c:v>
                </c:pt>
                <c:pt idx="7">
                  <c:v>0.71229200000000004</c:v>
                </c:pt>
                <c:pt idx="8">
                  <c:v>0.71845400000000004</c:v>
                </c:pt>
                <c:pt idx="9">
                  <c:v>0.72307200000000005</c:v>
                </c:pt>
                <c:pt idx="10">
                  <c:v>0.727661</c:v>
                </c:pt>
                <c:pt idx="11">
                  <c:v>0.73298099999999999</c:v>
                </c:pt>
                <c:pt idx="12">
                  <c:v>0.73817500000000003</c:v>
                </c:pt>
                <c:pt idx="13">
                  <c:v>0.74119500000000005</c:v>
                </c:pt>
                <c:pt idx="14">
                  <c:v>0.74413200000000002</c:v>
                </c:pt>
                <c:pt idx="15">
                  <c:v>0.74699199999999999</c:v>
                </c:pt>
                <c:pt idx="16">
                  <c:v>0.74935499999999999</c:v>
                </c:pt>
                <c:pt idx="17">
                  <c:v>0.75068599999999996</c:v>
                </c:pt>
                <c:pt idx="18">
                  <c:v>0.75107000000000002</c:v>
                </c:pt>
                <c:pt idx="19">
                  <c:v>0.75135799999999997</c:v>
                </c:pt>
                <c:pt idx="20">
                  <c:v>0.75195199999999995</c:v>
                </c:pt>
                <c:pt idx="21">
                  <c:v>0.75266100000000002</c:v>
                </c:pt>
                <c:pt idx="22">
                  <c:v>0.75338799999999995</c:v>
                </c:pt>
                <c:pt idx="23">
                  <c:v>0.75455300000000003</c:v>
                </c:pt>
                <c:pt idx="24">
                  <c:v>0.75669799999999998</c:v>
                </c:pt>
                <c:pt idx="25">
                  <c:v>0.76014999999999999</c:v>
                </c:pt>
                <c:pt idx="26">
                  <c:v>0.76443099999999997</c:v>
                </c:pt>
                <c:pt idx="27">
                  <c:v>0.76905299999999999</c:v>
                </c:pt>
                <c:pt idx="28">
                  <c:v>0.77363800000000005</c:v>
                </c:pt>
                <c:pt idx="29">
                  <c:v>0.77795599999999998</c:v>
                </c:pt>
                <c:pt idx="30">
                  <c:v>0.78198299999999998</c:v>
                </c:pt>
                <c:pt idx="31">
                  <c:v>0.78573800000000005</c:v>
                </c:pt>
                <c:pt idx="32">
                  <c:v>0.78923699999999997</c:v>
                </c:pt>
                <c:pt idx="33">
                  <c:v>0.79249999999999998</c:v>
                </c:pt>
                <c:pt idx="34">
                  <c:v>0.79555100000000001</c:v>
                </c:pt>
                <c:pt idx="35">
                  <c:v>0.79841700000000004</c:v>
                </c:pt>
              </c:numCache>
            </c:numRef>
          </c:val>
          <c:smooth val="0"/>
          <c:extLst>
            <c:ext xmlns:c16="http://schemas.microsoft.com/office/drawing/2014/chart" uri="{C3380CC4-5D6E-409C-BE32-E72D297353CC}">
              <c16:uniqueId val="{00000006-C6CD-4AF8-90B5-852481CE2064}"/>
            </c:ext>
          </c:extLst>
        </c:ser>
        <c:ser>
          <c:idx val="3"/>
          <c:order val="3"/>
          <c:tx>
            <c:strRef>
              <c:f>ESOIdynamic!$B$140</c:f>
              <c:strCache>
                <c:ptCount val="1"/>
                <c:pt idx="0">
                  <c:v> ESOIfinal [NCA]</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ESOIdynamic!$C$140:$AL$140</c:f>
              <c:numCache>
                <c:formatCode>General</c:formatCode>
                <c:ptCount val="36"/>
                <c:pt idx="0">
                  <c:v>0.63513699999999995</c:v>
                </c:pt>
                <c:pt idx="1">
                  <c:v>0.63614499999999996</c:v>
                </c:pt>
                <c:pt idx="2">
                  <c:v>0.63700500000000004</c:v>
                </c:pt>
                <c:pt idx="3">
                  <c:v>0.63769299999999995</c:v>
                </c:pt>
                <c:pt idx="4">
                  <c:v>0.63826899999999998</c:v>
                </c:pt>
                <c:pt idx="5">
                  <c:v>0.63875800000000005</c:v>
                </c:pt>
                <c:pt idx="6">
                  <c:v>0.70828999999999998</c:v>
                </c:pt>
                <c:pt idx="7">
                  <c:v>0.72111999999999998</c:v>
                </c:pt>
                <c:pt idx="8">
                  <c:v>0.72733800000000004</c:v>
                </c:pt>
                <c:pt idx="9">
                  <c:v>0.73193799999999998</c:v>
                </c:pt>
                <c:pt idx="10">
                  <c:v>0.73647200000000002</c:v>
                </c:pt>
                <c:pt idx="11">
                  <c:v>0.74173299999999998</c:v>
                </c:pt>
                <c:pt idx="12">
                  <c:v>0.74683999999999995</c:v>
                </c:pt>
                <c:pt idx="13">
                  <c:v>0.74976200000000004</c:v>
                </c:pt>
                <c:pt idx="14">
                  <c:v>0.75260400000000005</c:v>
                </c:pt>
                <c:pt idx="15">
                  <c:v>0.75536999999999999</c:v>
                </c:pt>
                <c:pt idx="16">
                  <c:v>0.75763800000000003</c:v>
                </c:pt>
                <c:pt idx="17">
                  <c:v>0.75885599999999998</c:v>
                </c:pt>
                <c:pt idx="18">
                  <c:v>0.75912500000000005</c:v>
                </c:pt>
                <c:pt idx="19">
                  <c:v>0.75930299999999995</c:v>
                </c:pt>
                <c:pt idx="20">
                  <c:v>0.75979600000000003</c:v>
                </c:pt>
                <c:pt idx="21">
                  <c:v>0.76041000000000003</c:v>
                </c:pt>
                <c:pt idx="22">
                  <c:v>0.76104499999999997</c:v>
                </c:pt>
                <c:pt idx="23">
                  <c:v>0.76212400000000002</c:v>
                </c:pt>
                <c:pt idx="24">
                  <c:v>0.76418900000000001</c:v>
                </c:pt>
                <c:pt idx="25">
                  <c:v>0.76756899999999995</c:v>
                </c:pt>
                <c:pt idx="26">
                  <c:v>0.77178500000000005</c:v>
                </c:pt>
                <c:pt idx="27">
                  <c:v>0.77634499999999995</c:v>
                </c:pt>
                <c:pt idx="28">
                  <c:v>0.78086900000000004</c:v>
                </c:pt>
                <c:pt idx="29">
                  <c:v>0.78512499999999996</c:v>
                </c:pt>
                <c:pt idx="30">
                  <c:v>0.78908800000000001</c:v>
                </c:pt>
                <c:pt idx="31">
                  <c:v>0.79277699999999995</c:v>
                </c:pt>
                <c:pt idx="32">
                  <c:v>0.79620599999999997</c:v>
                </c:pt>
                <c:pt idx="33">
                  <c:v>0.79939899999999997</c:v>
                </c:pt>
                <c:pt idx="34">
                  <c:v>0.80237499999999995</c:v>
                </c:pt>
                <c:pt idx="35">
                  <c:v>0.80516399999999999</c:v>
                </c:pt>
              </c:numCache>
            </c:numRef>
          </c:val>
          <c:smooth val="0"/>
          <c:extLst>
            <c:ext xmlns:c16="http://schemas.microsoft.com/office/drawing/2014/chart" uri="{C3380CC4-5D6E-409C-BE32-E72D297353CC}">
              <c16:uniqueId val="{00000008-C6CD-4AF8-90B5-852481CE2064}"/>
            </c:ext>
          </c:extLst>
        </c:ser>
        <c:ser>
          <c:idx val="4"/>
          <c:order val="4"/>
          <c:tx>
            <c:strRef>
              <c:f>ESOIdynamic!$B$141</c:f>
              <c:strCache>
                <c:ptCount val="1"/>
                <c:pt idx="0">
                  <c:v> ESOIfinal [LFP]</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ESOIdynamic!$C$141:$AL$141</c:f>
              <c:numCache>
                <c:formatCode>General</c:formatCode>
                <c:ptCount val="36"/>
                <c:pt idx="0">
                  <c:v>0.62330600000000003</c:v>
                </c:pt>
                <c:pt idx="1">
                  <c:v>0.62417</c:v>
                </c:pt>
                <c:pt idx="2">
                  <c:v>0.62488999999999995</c:v>
                </c:pt>
                <c:pt idx="3">
                  <c:v>0.62544699999999998</c:v>
                </c:pt>
                <c:pt idx="4">
                  <c:v>0.62589399999999995</c:v>
                </c:pt>
                <c:pt idx="5">
                  <c:v>0.626251</c:v>
                </c:pt>
                <c:pt idx="6">
                  <c:v>0.69309299999999996</c:v>
                </c:pt>
                <c:pt idx="7">
                  <c:v>0.70528900000000005</c:v>
                </c:pt>
                <c:pt idx="8">
                  <c:v>0.71103099999999997</c:v>
                </c:pt>
                <c:pt idx="9">
                  <c:v>0.71527200000000002</c:v>
                </c:pt>
                <c:pt idx="10">
                  <c:v>0.71926199999999996</c:v>
                </c:pt>
                <c:pt idx="11">
                  <c:v>0.72390399999999999</c:v>
                </c:pt>
                <c:pt idx="12">
                  <c:v>0.72743199999999997</c:v>
                </c:pt>
                <c:pt idx="13">
                  <c:v>0.72978900000000002</c:v>
                </c:pt>
                <c:pt idx="14">
                  <c:v>0.73221099999999995</c:v>
                </c:pt>
                <c:pt idx="15">
                  <c:v>0.73460499999999995</c:v>
                </c:pt>
                <c:pt idx="16">
                  <c:v>0.73650499999999997</c:v>
                </c:pt>
                <c:pt idx="17">
                  <c:v>0.73759200000000003</c:v>
                </c:pt>
                <c:pt idx="18">
                  <c:v>0.73758599999999996</c:v>
                </c:pt>
                <c:pt idx="19">
                  <c:v>0.73675299999999999</c:v>
                </c:pt>
                <c:pt idx="20">
                  <c:v>0.73641900000000005</c:v>
                </c:pt>
                <c:pt idx="21">
                  <c:v>0.73633199999999999</c:v>
                </c:pt>
                <c:pt idx="22">
                  <c:v>0.73637799999999998</c:v>
                </c:pt>
                <c:pt idx="23">
                  <c:v>0.73700100000000002</c:v>
                </c:pt>
                <c:pt idx="24">
                  <c:v>0.73882099999999995</c:v>
                </c:pt>
                <c:pt idx="25">
                  <c:v>0.74223300000000003</c:v>
                </c:pt>
                <c:pt idx="26">
                  <c:v>0.74671600000000005</c:v>
                </c:pt>
                <c:pt idx="27">
                  <c:v>0.75172499999999998</c:v>
                </c:pt>
                <c:pt idx="28">
                  <c:v>0.75657799999999997</c:v>
                </c:pt>
                <c:pt idx="29">
                  <c:v>0.76064600000000004</c:v>
                </c:pt>
                <c:pt idx="30">
                  <c:v>0.76447200000000004</c:v>
                </c:pt>
                <c:pt idx="31">
                  <c:v>0.76802499999999996</c:v>
                </c:pt>
                <c:pt idx="32">
                  <c:v>0.77130799999999999</c:v>
                </c:pt>
                <c:pt idx="33">
                  <c:v>0.77434099999999995</c:v>
                </c:pt>
                <c:pt idx="34">
                  <c:v>0.777146</c:v>
                </c:pt>
                <c:pt idx="35">
                  <c:v>0.779752</c:v>
                </c:pt>
              </c:numCache>
            </c:numRef>
          </c:val>
          <c:smooth val="0"/>
          <c:extLst>
            <c:ext xmlns:c16="http://schemas.microsoft.com/office/drawing/2014/chart" uri="{C3380CC4-5D6E-409C-BE32-E72D297353CC}">
              <c16:uniqueId val="{0000000A-C6CD-4AF8-90B5-852481CE2064}"/>
            </c:ext>
          </c:extLst>
        </c:ser>
        <c:dLbls>
          <c:showLegendKey val="0"/>
          <c:showVal val="0"/>
          <c:showCatName val="0"/>
          <c:showSerName val="0"/>
          <c:showPercent val="0"/>
          <c:showBubbleSize val="0"/>
        </c:dLbls>
        <c:smooth val="0"/>
        <c:axId val="236873984"/>
        <c:axId val="236966656"/>
      </c:lineChart>
      <c:catAx>
        <c:axId val="236873984"/>
        <c:scaling>
          <c:orientation val="minMax"/>
        </c:scaling>
        <c:delete val="0"/>
        <c:axPos val="b"/>
        <c:numFmt formatCode="General" sourceLinked="1"/>
        <c:majorTickMark val="none"/>
        <c:minorTickMark val="none"/>
        <c:tickLblPos val="nextTo"/>
        <c:crossAx val="236966656"/>
        <c:crosses val="autoZero"/>
        <c:auto val="1"/>
        <c:lblAlgn val="ctr"/>
        <c:lblOffset val="100"/>
        <c:tickLblSkip val="5"/>
        <c:noMultiLvlLbl val="0"/>
      </c:catAx>
      <c:valAx>
        <c:axId val="23696665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6873984"/>
        <c:crosses val="autoZero"/>
        <c:crossBetween val="between"/>
      </c:valAx>
      <c:spPr>
        <a:ln>
          <a:noFill/>
        </a:ln>
      </c:spPr>
    </c:plotArea>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ESOIfinal, EV trends</a:t>
            </a:r>
          </a:p>
        </c:rich>
      </c:tx>
      <c:overlay val="0"/>
    </c:title>
    <c:autoTitleDeleted val="0"/>
    <c:plotArea>
      <c:layout/>
      <c:lineChart>
        <c:grouping val="standard"/>
        <c:varyColors val="0"/>
        <c:ser>
          <c:idx val="1"/>
          <c:order val="0"/>
          <c:tx>
            <c:strRef>
              <c:f>ESOIdynamic!$B$122</c:f>
              <c:strCache>
                <c:ptCount val="1"/>
                <c:pt idx="0">
                  <c:v> ESOIfinal [LMO]</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ESOIdynamic!$C$122:$AL$122</c:f>
              <c:numCache>
                <c:formatCode>General</c:formatCode>
                <c:ptCount val="36"/>
                <c:pt idx="0">
                  <c:v>0.51274299999999995</c:v>
                </c:pt>
                <c:pt idx="1">
                  <c:v>0.51347100000000001</c:v>
                </c:pt>
                <c:pt idx="2">
                  <c:v>0.51411600000000002</c:v>
                </c:pt>
                <c:pt idx="3">
                  <c:v>0.514594</c:v>
                </c:pt>
                <c:pt idx="4">
                  <c:v>0.51494300000000004</c:v>
                </c:pt>
                <c:pt idx="5">
                  <c:v>0.51517000000000002</c:v>
                </c:pt>
                <c:pt idx="6">
                  <c:v>0.568353</c:v>
                </c:pt>
                <c:pt idx="7">
                  <c:v>0.57572000000000001</c:v>
                </c:pt>
                <c:pt idx="8">
                  <c:v>0.57945599999999997</c:v>
                </c:pt>
                <c:pt idx="9">
                  <c:v>0.58191800000000005</c:v>
                </c:pt>
                <c:pt idx="10">
                  <c:v>0.58382100000000003</c:v>
                </c:pt>
                <c:pt idx="11">
                  <c:v>0.58513499999999996</c:v>
                </c:pt>
                <c:pt idx="12">
                  <c:v>0.586094</c:v>
                </c:pt>
                <c:pt idx="13">
                  <c:v>0.58693700000000004</c:v>
                </c:pt>
                <c:pt idx="14">
                  <c:v>0.58768399999999998</c:v>
                </c:pt>
                <c:pt idx="15">
                  <c:v>0.58862999999999999</c:v>
                </c:pt>
                <c:pt idx="16">
                  <c:v>0.58951200000000004</c:v>
                </c:pt>
                <c:pt idx="17">
                  <c:v>0.58982400000000001</c:v>
                </c:pt>
                <c:pt idx="18">
                  <c:v>0.58996999999999999</c:v>
                </c:pt>
                <c:pt idx="19">
                  <c:v>0.59004199999999996</c:v>
                </c:pt>
                <c:pt idx="20">
                  <c:v>0.59004400000000001</c:v>
                </c:pt>
                <c:pt idx="21">
                  <c:v>0.589916</c:v>
                </c:pt>
                <c:pt idx="22">
                  <c:v>0.59026000000000001</c:v>
                </c:pt>
                <c:pt idx="23">
                  <c:v>0.59104900000000005</c:v>
                </c:pt>
                <c:pt idx="24">
                  <c:v>0.59146399999999999</c:v>
                </c:pt>
                <c:pt idx="25">
                  <c:v>0.59233800000000003</c:v>
                </c:pt>
                <c:pt idx="26">
                  <c:v>0.59393300000000004</c:v>
                </c:pt>
                <c:pt idx="27">
                  <c:v>0.59577899999999995</c:v>
                </c:pt>
                <c:pt idx="28">
                  <c:v>0.59753999999999996</c:v>
                </c:pt>
                <c:pt idx="29">
                  <c:v>0.59906599999999999</c:v>
                </c:pt>
                <c:pt idx="30">
                  <c:v>0.60026000000000002</c:v>
                </c:pt>
                <c:pt idx="31">
                  <c:v>0.60155700000000001</c:v>
                </c:pt>
                <c:pt idx="32">
                  <c:v>0.60279300000000002</c:v>
                </c:pt>
                <c:pt idx="33">
                  <c:v>0.60387999999999997</c:v>
                </c:pt>
                <c:pt idx="34">
                  <c:v>0.60474600000000001</c:v>
                </c:pt>
                <c:pt idx="35">
                  <c:v>0.605383</c:v>
                </c:pt>
              </c:numCache>
            </c:numRef>
          </c:val>
          <c:smooth val="0"/>
          <c:extLst>
            <c:ext xmlns:c16="http://schemas.microsoft.com/office/drawing/2014/chart" uri="{C3380CC4-5D6E-409C-BE32-E72D297353CC}">
              <c16:uniqueId val="{0000005C-156A-4461-8405-83069B3EDECD}"/>
            </c:ext>
          </c:extLst>
        </c:ser>
        <c:ser>
          <c:idx val="0"/>
          <c:order val="1"/>
          <c:tx>
            <c:strRef>
              <c:f>ESOIdynamic!$B$123</c:f>
              <c:strCache>
                <c:ptCount val="1"/>
                <c:pt idx="0">
                  <c:v> ESOIfinal [NMC622]</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ESOIdynamic!$C$123:$AL$123</c:f>
              <c:numCache>
                <c:formatCode>General</c:formatCode>
                <c:ptCount val="36"/>
                <c:pt idx="0">
                  <c:v>0.62269699999999994</c:v>
                </c:pt>
                <c:pt idx="1">
                  <c:v>0.62368900000000005</c:v>
                </c:pt>
                <c:pt idx="2">
                  <c:v>0.62455000000000005</c:v>
                </c:pt>
                <c:pt idx="3">
                  <c:v>0.62520799999999999</c:v>
                </c:pt>
                <c:pt idx="4">
                  <c:v>0.62573400000000001</c:v>
                </c:pt>
                <c:pt idx="5">
                  <c:v>0.62614800000000004</c:v>
                </c:pt>
                <c:pt idx="6">
                  <c:v>0.70640199999999997</c:v>
                </c:pt>
                <c:pt idx="7">
                  <c:v>0.717858</c:v>
                </c:pt>
                <c:pt idx="8">
                  <c:v>0.723437</c:v>
                </c:pt>
                <c:pt idx="9">
                  <c:v>0.72723899999999997</c:v>
                </c:pt>
                <c:pt idx="10">
                  <c:v>0.73010699999999995</c:v>
                </c:pt>
                <c:pt idx="11">
                  <c:v>0.73306300000000002</c:v>
                </c:pt>
                <c:pt idx="12">
                  <c:v>0.73499300000000001</c:v>
                </c:pt>
                <c:pt idx="13">
                  <c:v>0.73636599999999997</c:v>
                </c:pt>
                <c:pt idx="14">
                  <c:v>0.73757399999999995</c:v>
                </c:pt>
                <c:pt idx="15">
                  <c:v>0.73884099999999997</c:v>
                </c:pt>
                <c:pt idx="16">
                  <c:v>0.739927</c:v>
                </c:pt>
                <c:pt idx="17">
                  <c:v>0.74046900000000004</c:v>
                </c:pt>
                <c:pt idx="18">
                  <c:v>0.740892</c:v>
                </c:pt>
                <c:pt idx="19">
                  <c:v>0.74127600000000005</c:v>
                </c:pt>
                <c:pt idx="20">
                  <c:v>0.74162899999999998</c:v>
                </c:pt>
                <c:pt idx="21">
                  <c:v>0.74187899999999996</c:v>
                </c:pt>
                <c:pt idx="22">
                  <c:v>0.74255599999999999</c:v>
                </c:pt>
                <c:pt idx="23">
                  <c:v>0.74348599999999998</c:v>
                </c:pt>
                <c:pt idx="24">
                  <c:v>0.74371200000000004</c:v>
                </c:pt>
                <c:pt idx="25">
                  <c:v>0.74445499999999998</c:v>
                </c:pt>
                <c:pt idx="26">
                  <c:v>0.74603900000000001</c:v>
                </c:pt>
                <c:pt idx="27">
                  <c:v>0.74795400000000001</c:v>
                </c:pt>
                <c:pt idx="28">
                  <c:v>0.74983100000000003</c:v>
                </c:pt>
                <c:pt idx="29">
                  <c:v>0.75150300000000003</c:v>
                </c:pt>
                <c:pt idx="30">
                  <c:v>0.75282700000000002</c:v>
                </c:pt>
                <c:pt idx="31">
                  <c:v>0.75440799999999997</c:v>
                </c:pt>
                <c:pt idx="32">
                  <c:v>0.75592899999999996</c:v>
                </c:pt>
                <c:pt idx="33">
                  <c:v>0.75726800000000005</c:v>
                </c:pt>
                <c:pt idx="34">
                  <c:v>0.75834900000000005</c:v>
                </c:pt>
                <c:pt idx="35">
                  <c:v>0.759127</c:v>
                </c:pt>
              </c:numCache>
            </c:numRef>
          </c:val>
          <c:smooth val="0"/>
          <c:extLst>
            <c:ext xmlns:c16="http://schemas.microsoft.com/office/drawing/2014/chart" uri="{C3380CC4-5D6E-409C-BE32-E72D297353CC}">
              <c16:uniqueId val="{0000005E-156A-4461-8405-83069B3EDECD}"/>
            </c:ext>
          </c:extLst>
        </c:ser>
        <c:ser>
          <c:idx val="2"/>
          <c:order val="2"/>
          <c:tx>
            <c:strRef>
              <c:f>ESOIdynamic!$B$126</c:f>
              <c:strCache>
                <c:ptCount val="1"/>
                <c:pt idx="0">
                  <c:v> ESOIfinal [LFP]</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ESOIdynamic!$C$126:$AL$126</c:f>
              <c:numCache>
                <c:formatCode>General</c:formatCode>
                <c:ptCount val="36"/>
                <c:pt idx="0">
                  <c:v>0.62330600000000003</c:v>
                </c:pt>
                <c:pt idx="1">
                  <c:v>0.62418200000000001</c:v>
                </c:pt>
                <c:pt idx="2">
                  <c:v>0.62492099999999995</c:v>
                </c:pt>
                <c:pt idx="3">
                  <c:v>0.62546000000000002</c:v>
                </c:pt>
                <c:pt idx="4">
                  <c:v>0.62586799999999998</c:v>
                </c:pt>
                <c:pt idx="5">
                  <c:v>0.62615799999999999</c:v>
                </c:pt>
                <c:pt idx="6">
                  <c:v>0.70745000000000002</c:v>
                </c:pt>
                <c:pt idx="7">
                  <c:v>0.71889999999999998</c:v>
                </c:pt>
                <c:pt idx="8">
                  <c:v>0.72433400000000003</c:v>
                </c:pt>
                <c:pt idx="9">
                  <c:v>0.72778600000000004</c:v>
                </c:pt>
                <c:pt idx="10">
                  <c:v>0.73033000000000003</c:v>
                </c:pt>
                <c:pt idx="11">
                  <c:v>0.73218399999999995</c:v>
                </c:pt>
                <c:pt idx="12">
                  <c:v>0.73352399999999995</c:v>
                </c:pt>
                <c:pt idx="13">
                  <c:v>0.73466799999999999</c:v>
                </c:pt>
                <c:pt idx="14">
                  <c:v>0.73567099999999996</c:v>
                </c:pt>
                <c:pt idx="15">
                  <c:v>0.736842</c:v>
                </c:pt>
                <c:pt idx="16">
                  <c:v>0.73791099999999998</c:v>
                </c:pt>
                <c:pt idx="17">
                  <c:v>0.73765999999999998</c:v>
                </c:pt>
                <c:pt idx="18">
                  <c:v>0.73724599999999996</c:v>
                </c:pt>
                <c:pt idx="19">
                  <c:v>0.73684000000000005</c:v>
                </c:pt>
                <c:pt idx="20">
                  <c:v>0.73642099999999999</c:v>
                </c:pt>
                <c:pt idx="21">
                  <c:v>0.73592599999999997</c:v>
                </c:pt>
                <c:pt idx="22">
                  <c:v>0.73615299999999995</c:v>
                </c:pt>
                <c:pt idx="23">
                  <c:v>0.73707500000000004</c:v>
                </c:pt>
                <c:pt idx="24">
                  <c:v>0.73754799999999998</c:v>
                </c:pt>
                <c:pt idx="25">
                  <c:v>0.73863299999999998</c:v>
                </c:pt>
                <c:pt idx="26">
                  <c:v>0.74072400000000005</c:v>
                </c:pt>
                <c:pt idx="27">
                  <c:v>0.74324500000000004</c:v>
                </c:pt>
                <c:pt idx="28">
                  <c:v>0.74574799999999997</c:v>
                </c:pt>
                <c:pt idx="29">
                  <c:v>0.74799499999999997</c:v>
                </c:pt>
                <c:pt idx="30">
                  <c:v>0.74977700000000003</c:v>
                </c:pt>
                <c:pt idx="31">
                  <c:v>0.75158100000000005</c:v>
                </c:pt>
                <c:pt idx="32">
                  <c:v>0.75297899999999995</c:v>
                </c:pt>
                <c:pt idx="33">
                  <c:v>0.75419599999999998</c:v>
                </c:pt>
                <c:pt idx="34">
                  <c:v>0.75517500000000004</c:v>
                </c:pt>
                <c:pt idx="35">
                  <c:v>0.75587700000000002</c:v>
                </c:pt>
              </c:numCache>
            </c:numRef>
          </c:val>
          <c:smooth val="0"/>
          <c:extLst>
            <c:ext xmlns:c16="http://schemas.microsoft.com/office/drawing/2014/chart" uri="{C3380CC4-5D6E-409C-BE32-E72D297353CC}">
              <c16:uniqueId val="{00000060-156A-4461-8405-83069B3EDECD}"/>
            </c:ext>
          </c:extLst>
        </c:ser>
        <c:ser>
          <c:idx val="3"/>
          <c:order val="3"/>
          <c:tx>
            <c:strRef>
              <c:f>ESOIdynamic!$B$124</c:f>
              <c:strCache>
                <c:ptCount val="1"/>
                <c:pt idx="0">
                  <c:v> ESOIfinal [NMC811]</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ESOIdynamic!$C$124:$AL$124</c:f>
              <c:numCache>
                <c:formatCode>General</c:formatCode>
                <c:ptCount val="36"/>
                <c:pt idx="0">
                  <c:v>0.62843099999999996</c:v>
                </c:pt>
                <c:pt idx="1">
                  <c:v>0.62943899999999997</c:v>
                </c:pt>
                <c:pt idx="2">
                  <c:v>0.63031300000000001</c:v>
                </c:pt>
                <c:pt idx="3">
                  <c:v>0.63097999999999999</c:v>
                </c:pt>
                <c:pt idx="4">
                  <c:v>0.63151299999999999</c:v>
                </c:pt>
                <c:pt idx="5">
                  <c:v>0.63192800000000005</c:v>
                </c:pt>
                <c:pt idx="6">
                  <c:v>0.71406499999999995</c:v>
                </c:pt>
                <c:pt idx="7">
                  <c:v>0.72575999999999996</c:v>
                </c:pt>
                <c:pt idx="8">
                  <c:v>0.73141800000000001</c:v>
                </c:pt>
                <c:pt idx="9">
                  <c:v>0.73526100000000005</c:v>
                </c:pt>
                <c:pt idx="10">
                  <c:v>0.73815500000000001</c:v>
                </c:pt>
                <c:pt idx="11">
                  <c:v>0.74112500000000003</c:v>
                </c:pt>
                <c:pt idx="12">
                  <c:v>0.74305100000000002</c:v>
                </c:pt>
                <c:pt idx="13">
                  <c:v>0.744425</c:v>
                </c:pt>
                <c:pt idx="14">
                  <c:v>0.74563199999999996</c:v>
                </c:pt>
                <c:pt idx="15">
                  <c:v>0.74690199999999995</c:v>
                </c:pt>
                <c:pt idx="16">
                  <c:v>0.74799199999999999</c:v>
                </c:pt>
                <c:pt idx="17">
                  <c:v>0.74852099999999999</c:v>
                </c:pt>
                <c:pt idx="18">
                  <c:v>0.74892499999999995</c:v>
                </c:pt>
                <c:pt idx="19">
                  <c:v>0.74928799999999995</c:v>
                </c:pt>
                <c:pt idx="20">
                  <c:v>0.74961599999999995</c:v>
                </c:pt>
                <c:pt idx="21">
                  <c:v>0.74983599999999995</c:v>
                </c:pt>
                <c:pt idx="22">
                  <c:v>0.75050899999999998</c:v>
                </c:pt>
                <c:pt idx="23">
                  <c:v>0.75147699999999995</c:v>
                </c:pt>
                <c:pt idx="24">
                  <c:v>0.75174300000000005</c:v>
                </c:pt>
                <c:pt idx="25">
                  <c:v>0.75253000000000003</c:v>
                </c:pt>
                <c:pt idx="26">
                  <c:v>0.75417400000000001</c:v>
                </c:pt>
                <c:pt idx="27">
                  <c:v>0.75615200000000005</c:v>
                </c:pt>
                <c:pt idx="28">
                  <c:v>0.75808500000000001</c:v>
                </c:pt>
                <c:pt idx="29">
                  <c:v>0.75980300000000001</c:v>
                </c:pt>
                <c:pt idx="30">
                  <c:v>0.76116099999999998</c:v>
                </c:pt>
                <c:pt idx="31">
                  <c:v>0.76276900000000003</c:v>
                </c:pt>
                <c:pt idx="32">
                  <c:v>0.76431700000000002</c:v>
                </c:pt>
                <c:pt idx="33">
                  <c:v>0.76568099999999994</c:v>
                </c:pt>
                <c:pt idx="34">
                  <c:v>0.76678800000000003</c:v>
                </c:pt>
                <c:pt idx="35">
                  <c:v>0.76758499999999996</c:v>
                </c:pt>
              </c:numCache>
            </c:numRef>
          </c:val>
          <c:smooth val="0"/>
          <c:extLst>
            <c:ext xmlns:c16="http://schemas.microsoft.com/office/drawing/2014/chart" uri="{C3380CC4-5D6E-409C-BE32-E72D297353CC}">
              <c16:uniqueId val="{00000062-156A-4461-8405-83069B3EDECD}"/>
            </c:ext>
          </c:extLst>
        </c:ser>
        <c:ser>
          <c:idx val="4"/>
          <c:order val="4"/>
          <c:tx>
            <c:strRef>
              <c:f>ESOIdynamic!$B$125</c:f>
              <c:strCache>
                <c:ptCount val="1"/>
                <c:pt idx="0">
                  <c:v> ESOIfinal [NCA]</c:v>
                </c:pt>
              </c:strCache>
            </c:strRef>
          </c:tx>
          <c:marker>
            <c:symbol val="none"/>
          </c:marker>
          <c:cat>
            <c:numRef>
              <c:f>ESOIdynamic!$C$121:$AL$121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ESOIdynamic!$C$125:$AL$125</c:f>
              <c:numCache>
                <c:formatCode>General</c:formatCode>
                <c:ptCount val="36"/>
                <c:pt idx="0">
                  <c:v>0.63513699999999995</c:v>
                </c:pt>
                <c:pt idx="1">
                  <c:v>0.636158</c:v>
                </c:pt>
                <c:pt idx="2">
                  <c:v>0.63703799999999999</c:v>
                </c:pt>
                <c:pt idx="3">
                  <c:v>0.63770899999999997</c:v>
                </c:pt>
                <c:pt idx="4">
                  <c:v>0.63824400000000003</c:v>
                </c:pt>
                <c:pt idx="5">
                  <c:v>0.63866000000000001</c:v>
                </c:pt>
                <c:pt idx="6">
                  <c:v>0.72308499999999998</c:v>
                </c:pt>
                <c:pt idx="7">
                  <c:v>0.73507599999999995</c:v>
                </c:pt>
                <c:pt idx="8">
                  <c:v>0.74082000000000003</c:v>
                </c:pt>
                <c:pt idx="9">
                  <c:v>0.74468800000000002</c:v>
                </c:pt>
                <c:pt idx="10">
                  <c:v>0.74758599999999997</c:v>
                </c:pt>
                <c:pt idx="11">
                  <c:v>0.75052300000000005</c:v>
                </c:pt>
                <c:pt idx="12">
                  <c:v>0.75242799999999999</c:v>
                </c:pt>
                <c:pt idx="13">
                  <c:v>0.75378699999999998</c:v>
                </c:pt>
                <c:pt idx="14">
                  <c:v>0.75497800000000004</c:v>
                </c:pt>
                <c:pt idx="15">
                  <c:v>0.75623099999999999</c:v>
                </c:pt>
                <c:pt idx="16">
                  <c:v>0.75730600000000003</c:v>
                </c:pt>
                <c:pt idx="17">
                  <c:v>0.75780999999999998</c:v>
                </c:pt>
                <c:pt idx="18">
                  <c:v>0.75818300000000005</c:v>
                </c:pt>
                <c:pt idx="19">
                  <c:v>0.75851500000000005</c:v>
                </c:pt>
                <c:pt idx="20">
                  <c:v>0.75880800000000004</c:v>
                </c:pt>
                <c:pt idx="21">
                  <c:v>0.75899300000000003</c:v>
                </c:pt>
                <c:pt idx="22">
                  <c:v>0.75964799999999999</c:v>
                </c:pt>
                <c:pt idx="23">
                  <c:v>0.76063599999999998</c:v>
                </c:pt>
                <c:pt idx="24">
                  <c:v>0.76092800000000005</c:v>
                </c:pt>
                <c:pt idx="25">
                  <c:v>0.76173500000000005</c:v>
                </c:pt>
                <c:pt idx="26">
                  <c:v>0.76340399999999997</c:v>
                </c:pt>
                <c:pt idx="27">
                  <c:v>0.76540799999999998</c:v>
                </c:pt>
                <c:pt idx="28">
                  <c:v>0.76736599999999999</c:v>
                </c:pt>
                <c:pt idx="29">
                  <c:v>0.76910500000000004</c:v>
                </c:pt>
                <c:pt idx="30">
                  <c:v>0.77047200000000005</c:v>
                </c:pt>
                <c:pt idx="31">
                  <c:v>0.77207199999999998</c:v>
                </c:pt>
                <c:pt idx="32">
                  <c:v>0.77361199999999997</c:v>
                </c:pt>
                <c:pt idx="33">
                  <c:v>0.77497000000000005</c:v>
                </c:pt>
                <c:pt idx="34">
                  <c:v>0.77607599999999999</c:v>
                </c:pt>
                <c:pt idx="35">
                  <c:v>0.77687200000000001</c:v>
                </c:pt>
              </c:numCache>
            </c:numRef>
          </c:val>
          <c:smooth val="0"/>
          <c:extLst>
            <c:ext xmlns:c16="http://schemas.microsoft.com/office/drawing/2014/chart" uri="{C3380CC4-5D6E-409C-BE32-E72D297353CC}">
              <c16:uniqueId val="{00000064-156A-4461-8405-83069B3EDECD}"/>
            </c:ext>
          </c:extLst>
        </c:ser>
        <c:dLbls>
          <c:showLegendKey val="0"/>
          <c:showVal val="0"/>
          <c:showCatName val="0"/>
          <c:showSerName val="0"/>
          <c:showPercent val="0"/>
          <c:showBubbleSize val="0"/>
        </c:dLbls>
        <c:smooth val="0"/>
        <c:axId val="236873984"/>
        <c:axId val="236966656"/>
      </c:lineChart>
      <c:catAx>
        <c:axId val="236873984"/>
        <c:scaling>
          <c:orientation val="minMax"/>
        </c:scaling>
        <c:delete val="0"/>
        <c:axPos val="b"/>
        <c:numFmt formatCode="General" sourceLinked="1"/>
        <c:majorTickMark val="none"/>
        <c:minorTickMark val="none"/>
        <c:tickLblPos val="nextTo"/>
        <c:crossAx val="236966656"/>
        <c:crosses val="autoZero"/>
        <c:auto val="1"/>
        <c:lblAlgn val="ctr"/>
        <c:lblOffset val="100"/>
        <c:tickLblSkip val="5"/>
        <c:noMultiLvlLbl val="0"/>
      </c:catAx>
      <c:valAx>
        <c:axId val="236966656"/>
        <c:scaling>
          <c:orientation val="minMax"/>
          <c:min val="0.4"/>
        </c:scaling>
        <c:delete val="0"/>
        <c:axPos val="l"/>
        <c:majorGridlines/>
        <c:title>
          <c:tx>
            <c:rich>
              <a:bodyPr rot="-5400000" vert="horz"/>
              <a:lstStyle/>
              <a:p>
                <a:pPr>
                  <a:defRPr/>
                </a:pPr>
                <a:r>
                  <a:rPr lang="es-ES" sz="1800" b="1" i="0" u="none" strike="noStrike" baseline="0">
                    <a:effectLst/>
                  </a:rPr>
                  <a:t>Ratio (:1)</a:t>
                </a:r>
                <a:endParaRPr lang="es-ES"/>
              </a:p>
            </c:rich>
          </c:tx>
          <c:overlay val="0"/>
        </c:title>
        <c:numFmt formatCode="General" sourceLinked="1"/>
        <c:majorTickMark val="none"/>
        <c:minorTickMark val="none"/>
        <c:tickLblPos val="nextTo"/>
        <c:crossAx val="236873984"/>
        <c:crosses val="autoZero"/>
        <c:crossBetween val="between"/>
      </c:valAx>
      <c:spPr>
        <a:ln>
          <a:noFill/>
        </a:ln>
      </c:spPr>
    </c:plotArea>
    <c:legend>
      <c:legendPos val="r"/>
      <c:layout>
        <c:manualLayout>
          <c:xMode val="edge"/>
          <c:yMode val="edge"/>
          <c:x val="8.7231722789350555E-2"/>
          <c:y val="0.71612127575204876"/>
          <c:w val="0.46584627497535208"/>
          <c:h val="0.15613641160028169"/>
        </c:manualLayout>
      </c:layout>
      <c:overlay val="1"/>
      <c:spPr>
        <a:solidFill>
          <a:schemeClr val="lt1"/>
        </a:solidFill>
        <a:ln w="25400" cap="flat" cmpd="sng" algn="ctr">
          <a:solidFill>
            <a:schemeClr val="accent3"/>
          </a:solidFill>
          <a:prstDash val="solid"/>
        </a:ln>
        <a:effectLst/>
      </c:spPr>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263236</xdr:colOff>
      <xdr:row>12</xdr:row>
      <xdr:rowOff>13856</xdr:rowOff>
    </xdr:from>
    <xdr:to>
      <xdr:col>4</xdr:col>
      <xdr:colOff>514246</xdr:colOff>
      <xdr:row>16</xdr:row>
      <xdr:rowOff>85574</xdr:rowOff>
    </xdr:to>
    <xdr:sp macro="" textlink="">
      <xdr:nvSpPr>
        <xdr:cNvPr id="2" name="Flecha: hacia abajo 1">
          <a:extLst>
            <a:ext uri="{FF2B5EF4-FFF2-40B4-BE49-F238E27FC236}">
              <a16:creationId xmlns:a16="http://schemas.microsoft.com/office/drawing/2014/main" id="{92898FD5-3C82-42BF-9638-A8844C88D338}"/>
            </a:ext>
          </a:extLst>
        </xdr:cNvPr>
        <xdr:cNvSpPr/>
      </xdr:nvSpPr>
      <xdr:spPr>
        <a:xfrm>
          <a:off x="3934691" y="2590801"/>
          <a:ext cx="1040719" cy="847573"/>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273872</xdr:colOff>
      <xdr:row>15</xdr:row>
      <xdr:rowOff>54605</xdr:rowOff>
    </xdr:from>
    <xdr:to>
      <xdr:col>13</xdr:col>
      <xdr:colOff>224119</xdr:colOff>
      <xdr:row>20</xdr:row>
      <xdr:rowOff>31785</xdr:rowOff>
    </xdr:to>
    <xdr:sp macro="" textlink="">
      <xdr:nvSpPr>
        <xdr:cNvPr id="3" name="Flecha: doblada 2">
          <a:extLst>
            <a:ext uri="{FF2B5EF4-FFF2-40B4-BE49-F238E27FC236}">
              <a16:creationId xmlns:a16="http://schemas.microsoft.com/office/drawing/2014/main" id="{6AA451F2-5B25-47F3-B91D-850090E315E2}"/>
            </a:ext>
          </a:extLst>
        </xdr:cNvPr>
        <xdr:cNvSpPr/>
      </xdr:nvSpPr>
      <xdr:spPr>
        <a:xfrm rot="10800000">
          <a:off x="11953254" y="3227296"/>
          <a:ext cx="739956" cy="905434"/>
        </a:xfrm>
        <a:prstGeom prst="ben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6</xdr:col>
      <xdr:colOff>277091</xdr:colOff>
      <xdr:row>20</xdr:row>
      <xdr:rowOff>138545</xdr:rowOff>
    </xdr:from>
    <xdr:to>
      <xdr:col>7</xdr:col>
      <xdr:colOff>528101</xdr:colOff>
      <xdr:row>25</xdr:row>
      <xdr:rowOff>85573</xdr:rowOff>
    </xdr:to>
    <xdr:sp macro="" textlink="">
      <xdr:nvSpPr>
        <xdr:cNvPr id="4" name="Flecha: hacia abajo 3">
          <a:extLst>
            <a:ext uri="{FF2B5EF4-FFF2-40B4-BE49-F238E27FC236}">
              <a16:creationId xmlns:a16="http://schemas.microsoft.com/office/drawing/2014/main" id="{556E38B7-8B5D-4B8D-A427-F41E3263EA9E}"/>
            </a:ext>
          </a:extLst>
        </xdr:cNvPr>
        <xdr:cNvSpPr/>
      </xdr:nvSpPr>
      <xdr:spPr>
        <a:xfrm>
          <a:off x="6317673" y="4267200"/>
          <a:ext cx="1040719" cy="847573"/>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32660</xdr:colOff>
      <xdr:row>2</xdr:row>
      <xdr:rowOff>34170</xdr:rowOff>
    </xdr:from>
    <xdr:to>
      <xdr:col>29</xdr:col>
      <xdr:colOff>442168</xdr:colOff>
      <xdr:row>15</xdr:row>
      <xdr:rowOff>32657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522515</xdr:colOff>
      <xdr:row>2</xdr:row>
      <xdr:rowOff>32659</xdr:rowOff>
    </xdr:from>
    <xdr:to>
      <xdr:col>38</xdr:col>
      <xdr:colOff>162745</xdr:colOff>
      <xdr:row>15</xdr:row>
      <xdr:rowOff>21773</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522518</xdr:colOff>
      <xdr:row>15</xdr:row>
      <xdr:rowOff>78689</xdr:rowOff>
    </xdr:from>
    <xdr:to>
      <xdr:col>38</xdr:col>
      <xdr:colOff>174173</xdr:colOff>
      <xdr:row>23</xdr:row>
      <xdr:rowOff>152400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14151</xdr:colOff>
      <xdr:row>15</xdr:row>
      <xdr:rowOff>76200</xdr:rowOff>
    </xdr:from>
    <xdr:to>
      <xdr:col>29</xdr:col>
      <xdr:colOff>446315</xdr:colOff>
      <xdr:row>23</xdr:row>
      <xdr:rowOff>152400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239487</xdr:colOff>
      <xdr:row>7</xdr:row>
      <xdr:rowOff>0</xdr:rowOff>
    </xdr:from>
    <xdr:to>
      <xdr:col>45</xdr:col>
      <xdr:colOff>391887</xdr:colOff>
      <xdr:row>18</xdr:row>
      <xdr:rowOff>195943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37062</xdr:colOff>
      <xdr:row>186</xdr:row>
      <xdr:rowOff>178031</xdr:rowOff>
    </xdr:from>
    <xdr:to>
      <xdr:col>28</xdr:col>
      <xdr:colOff>567495</xdr:colOff>
      <xdr:row>211</xdr:row>
      <xdr:rowOff>131669</xdr:rowOff>
    </xdr:to>
    <xdr:graphicFrame macro="">
      <xdr:nvGraphicFramePr>
        <xdr:cNvPr id="6" name="Gráfico 5">
          <a:extLst>
            <a:ext uri="{FF2B5EF4-FFF2-40B4-BE49-F238E27FC236}">
              <a16:creationId xmlns:a16="http://schemas.microsoft.com/office/drawing/2014/main" id="{18AEF274-0E36-4C3C-B0DB-3EF37BE519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27709</xdr:colOff>
      <xdr:row>1</xdr:row>
      <xdr:rowOff>13855</xdr:rowOff>
    </xdr:from>
    <xdr:to>
      <xdr:col>48</xdr:col>
      <xdr:colOff>401782</xdr:colOff>
      <xdr:row>5</xdr:row>
      <xdr:rowOff>35657</xdr:rowOff>
    </xdr:to>
    <xdr:pic>
      <xdr:nvPicPr>
        <xdr:cNvPr id="7" name="Imagen 6">
          <a:extLst>
            <a:ext uri="{FF2B5EF4-FFF2-40B4-BE49-F238E27FC236}">
              <a16:creationId xmlns:a16="http://schemas.microsoft.com/office/drawing/2014/main" id="{01A13321-E02F-4B85-A323-7B0DA22FF55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107418" y="193964"/>
          <a:ext cx="11055928" cy="742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315684</xdr:colOff>
      <xdr:row>8</xdr:row>
      <xdr:rowOff>121527</xdr:rowOff>
    </xdr:from>
    <xdr:to>
      <xdr:col>51</xdr:col>
      <xdr:colOff>527409</xdr:colOff>
      <xdr:row>18</xdr:row>
      <xdr:rowOff>26719</xdr:rowOff>
    </xdr:to>
    <xdr:pic>
      <xdr:nvPicPr>
        <xdr:cNvPr id="12" name="Imagen 11">
          <a:extLst>
            <a:ext uri="{FF2B5EF4-FFF2-40B4-BE49-F238E27FC236}">
              <a16:creationId xmlns:a16="http://schemas.microsoft.com/office/drawing/2014/main" id="{01D52C0D-CD4E-A440-89ED-58193FE8B63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02570" y="1612870"/>
          <a:ext cx="13699125" cy="2125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38</xdr:col>
      <xdr:colOff>526473</xdr:colOff>
      <xdr:row>5</xdr:row>
      <xdr:rowOff>55421</xdr:rowOff>
    </xdr:from>
    <xdr:to>
      <xdr:col>48</xdr:col>
      <xdr:colOff>900546</xdr:colOff>
      <xdr:row>9</xdr:row>
      <xdr:rowOff>77222</xdr:rowOff>
    </xdr:to>
    <xdr:pic>
      <xdr:nvPicPr>
        <xdr:cNvPr id="5" name="Imagen 4">
          <a:extLst>
            <a:ext uri="{FF2B5EF4-FFF2-40B4-BE49-F238E27FC236}">
              <a16:creationId xmlns:a16="http://schemas.microsoft.com/office/drawing/2014/main" id="{40D3A2FB-8A60-4829-B03A-54DC003B540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709600" y="955966"/>
          <a:ext cx="11055928" cy="742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443345</xdr:colOff>
      <xdr:row>11</xdr:row>
      <xdr:rowOff>138546</xdr:rowOff>
    </xdr:from>
    <xdr:to>
      <xdr:col>51</xdr:col>
      <xdr:colOff>689706</xdr:colOff>
      <xdr:row>23</xdr:row>
      <xdr:rowOff>103115</xdr:rowOff>
    </xdr:to>
    <xdr:pic>
      <xdr:nvPicPr>
        <xdr:cNvPr id="4" name="Imagen 3">
          <a:extLst>
            <a:ext uri="{FF2B5EF4-FFF2-40B4-BE49-F238E27FC236}">
              <a16:creationId xmlns:a16="http://schemas.microsoft.com/office/drawing/2014/main" id="{A95D46F5-E957-40DD-9B11-D72F6CCF4B8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626472" y="2119746"/>
          <a:ext cx="13699125" cy="2125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38</xdr:col>
      <xdr:colOff>457199</xdr:colOff>
      <xdr:row>5</xdr:row>
      <xdr:rowOff>27709</xdr:rowOff>
    </xdr:from>
    <xdr:to>
      <xdr:col>48</xdr:col>
      <xdr:colOff>831273</xdr:colOff>
      <xdr:row>9</xdr:row>
      <xdr:rowOff>49510</xdr:rowOff>
    </xdr:to>
    <xdr:pic>
      <xdr:nvPicPr>
        <xdr:cNvPr id="4" name="Imagen 3">
          <a:extLst>
            <a:ext uri="{FF2B5EF4-FFF2-40B4-BE49-F238E27FC236}">
              <a16:creationId xmlns:a16="http://schemas.microsoft.com/office/drawing/2014/main" id="{77AC02D1-7F88-49A1-8527-FC4BCDF6AFD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4472" y="928254"/>
          <a:ext cx="11055928" cy="742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443344</xdr:colOff>
      <xdr:row>12</xdr:row>
      <xdr:rowOff>96982</xdr:rowOff>
    </xdr:from>
    <xdr:to>
      <xdr:col>51</xdr:col>
      <xdr:colOff>689706</xdr:colOff>
      <xdr:row>19</xdr:row>
      <xdr:rowOff>158533</xdr:rowOff>
    </xdr:to>
    <xdr:pic>
      <xdr:nvPicPr>
        <xdr:cNvPr id="6" name="Imagen 5">
          <a:extLst>
            <a:ext uri="{FF2B5EF4-FFF2-40B4-BE49-F238E27FC236}">
              <a16:creationId xmlns:a16="http://schemas.microsoft.com/office/drawing/2014/main" id="{E625FF26-46D1-476E-9FC2-BD62A05BEB8C}"/>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50617" y="2258291"/>
          <a:ext cx="13699125" cy="2125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6</xdr:row>
      <xdr:rowOff>19050</xdr:rowOff>
    </xdr:from>
    <xdr:to>
      <xdr:col>18</xdr:col>
      <xdr:colOff>38100</xdr:colOff>
      <xdr:row>113</xdr:row>
      <xdr:rowOff>47738</xdr:rowOff>
    </xdr:to>
    <xdr:grpSp>
      <xdr:nvGrpSpPr>
        <xdr:cNvPr id="4" name="3 Grupo">
          <a:extLst>
            <a:ext uri="{FF2B5EF4-FFF2-40B4-BE49-F238E27FC236}">
              <a16:creationId xmlns:a16="http://schemas.microsoft.com/office/drawing/2014/main" id="{00000000-0008-0000-0A00-000004000000}"/>
            </a:ext>
          </a:extLst>
        </xdr:cNvPr>
        <xdr:cNvGrpSpPr/>
      </xdr:nvGrpSpPr>
      <xdr:grpSpPr>
        <a:xfrm>
          <a:off x="3924300" y="1238250"/>
          <a:ext cx="12096750" cy="20412188"/>
          <a:chOff x="29884254" y="13785273"/>
          <a:chExt cx="11693239" cy="19701400"/>
        </a:xfrm>
      </xdr:grpSpPr>
      <xdr:graphicFrame macro="">
        <xdr:nvGraphicFramePr>
          <xdr:cNvPr id="5" name="11 Gráfico">
            <a:extLst>
              <a:ext uri="{FF2B5EF4-FFF2-40B4-BE49-F238E27FC236}">
                <a16:creationId xmlns:a16="http://schemas.microsoft.com/office/drawing/2014/main" id="{00000000-0008-0000-0A00-000005000000}"/>
              </a:ext>
            </a:extLst>
          </xdr:cNvPr>
          <xdr:cNvGraphicFramePr>
            <a:graphicFrameLocks/>
          </xdr:cNvGraphicFramePr>
        </xdr:nvGraphicFramePr>
        <xdr:xfrm>
          <a:off x="29884254" y="23635854"/>
          <a:ext cx="11693237" cy="494676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12 Gráfico">
            <a:extLst>
              <a:ext uri="{FF2B5EF4-FFF2-40B4-BE49-F238E27FC236}">
                <a16:creationId xmlns:a16="http://schemas.microsoft.com/office/drawing/2014/main" id="{00000000-0008-0000-0A00-000006000000}"/>
              </a:ext>
            </a:extLst>
          </xdr:cNvPr>
          <xdr:cNvGraphicFramePr>
            <a:graphicFrameLocks/>
          </xdr:cNvGraphicFramePr>
        </xdr:nvGraphicFramePr>
        <xdr:xfrm>
          <a:off x="29884255" y="28544853"/>
          <a:ext cx="11693237" cy="49418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13 Gráfico">
            <a:extLst>
              <a:ext uri="{FF2B5EF4-FFF2-40B4-BE49-F238E27FC236}">
                <a16:creationId xmlns:a16="http://schemas.microsoft.com/office/drawing/2014/main" id="{00000000-0008-0000-0A00-000007000000}"/>
              </a:ext>
            </a:extLst>
          </xdr:cNvPr>
          <xdr:cNvGraphicFramePr>
            <a:graphicFrameLocks/>
          </xdr:cNvGraphicFramePr>
        </xdr:nvGraphicFramePr>
        <xdr:xfrm>
          <a:off x="29884255" y="13785273"/>
          <a:ext cx="11693237" cy="494676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8" name="14 Gráfico">
            <a:extLst>
              <a:ext uri="{FF2B5EF4-FFF2-40B4-BE49-F238E27FC236}">
                <a16:creationId xmlns:a16="http://schemas.microsoft.com/office/drawing/2014/main" id="{00000000-0008-0000-0A00-000008000000}"/>
              </a:ext>
            </a:extLst>
          </xdr:cNvPr>
          <xdr:cNvGraphicFramePr>
            <a:graphicFrameLocks/>
          </xdr:cNvGraphicFramePr>
        </xdr:nvGraphicFramePr>
        <xdr:xfrm>
          <a:off x="29884256" y="18694272"/>
          <a:ext cx="11693237" cy="494182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21</xdr:col>
      <xdr:colOff>80683</xdr:colOff>
      <xdr:row>6</xdr:row>
      <xdr:rowOff>0</xdr:rowOff>
    </xdr:from>
    <xdr:to>
      <xdr:col>35</xdr:col>
      <xdr:colOff>742950</xdr:colOff>
      <xdr:row>113</xdr:row>
      <xdr:rowOff>50427</xdr:rowOff>
    </xdr:to>
    <xdr:grpSp>
      <xdr:nvGrpSpPr>
        <xdr:cNvPr id="9" name="13 Grupo">
          <a:extLst>
            <a:ext uri="{FF2B5EF4-FFF2-40B4-BE49-F238E27FC236}">
              <a16:creationId xmlns:a16="http://schemas.microsoft.com/office/drawing/2014/main" id="{00000000-0008-0000-0A00-000009000000}"/>
            </a:ext>
          </a:extLst>
        </xdr:cNvPr>
        <xdr:cNvGrpSpPr/>
      </xdr:nvGrpSpPr>
      <xdr:grpSpPr>
        <a:xfrm>
          <a:off x="18463933" y="1219200"/>
          <a:ext cx="12206567" cy="20433927"/>
          <a:chOff x="29274052" y="13888279"/>
          <a:chExt cx="11696466" cy="19667667"/>
        </a:xfrm>
      </xdr:grpSpPr>
      <xdr:graphicFrame macro="">
        <xdr:nvGraphicFramePr>
          <xdr:cNvPr id="10" name="9 Gráfico">
            <a:extLst>
              <a:ext uri="{FF2B5EF4-FFF2-40B4-BE49-F238E27FC236}">
                <a16:creationId xmlns:a16="http://schemas.microsoft.com/office/drawing/2014/main" id="{00000000-0008-0000-0A00-00000A000000}"/>
              </a:ext>
            </a:extLst>
          </xdr:cNvPr>
          <xdr:cNvGraphicFramePr>
            <a:graphicFrameLocks/>
          </xdr:cNvGraphicFramePr>
        </xdr:nvGraphicFramePr>
        <xdr:xfrm>
          <a:off x="29274655" y="23705127"/>
          <a:ext cx="11695863" cy="494676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1" name="10 Gráfico">
            <a:extLst>
              <a:ext uri="{FF2B5EF4-FFF2-40B4-BE49-F238E27FC236}">
                <a16:creationId xmlns:a16="http://schemas.microsoft.com/office/drawing/2014/main" id="{00000000-0008-0000-0A00-00000B000000}"/>
              </a:ext>
            </a:extLst>
          </xdr:cNvPr>
          <xdr:cNvGraphicFramePr>
            <a:graphicFrameLocks/>
          </xdr:cNvGraphicFramePr>
        </xdr:nvGraphicFramePr>
        <xdr:xfrm>
          <a:off x="29274656" y="28614126"/>
          <a:ext cx="11693237" cy="494182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2" name="11 Gráfico">
            <a:extLst>
              <a:ext uri="{FF2B5EF4-FFF2-40B4-BE49-F238E27FC236}">
                <a16:creationId xmlns:a16="http://schemas.microsoft.com/office/drawing/2014/main" id="{00000000-0008-0000-0A00-00000C000000}"/>
              </a:ext>
            </a:extLst>
          </xdr:cNvPr>
          <xdr:cNvGraphicFramePr>
            <a:graphicFrameLocks/>
          </xdr:cNvGraphicFramePr>
        </xdr:nvGraphicFramePr>
        <xdr:xfrm>
          <a:off x="29274052" y="13888279"/>
          <a:ext cx="11695863" cy="4946766"/>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3" name="12 Gráfico">
            <a:extLst>
              <a:ext uri="{FF2B5EF4-FFF2-40B4-BE49-F238E27FC236}">
                <a16:creationId xmlns:a16="http://schemas.microsoft.com/office/drawing/2014/main" id="{00000000-0008-0000-0A00-00000D000000}"/>
              </a:ext>
            </a:extLst>
          </xdr:cNvPr>
          <xdr:cNvGraphicFramePr>
            <a:graphicFrameLocks/>
          </xdr:cNvGraphicFramePr>
        </xdr:nvGraphicFramePr>
        <xdr:xfrm>
          <a:off x="29274053" y="18797278"/>
          <a:ext cx="11693237" cy="494182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dif.es/es_ES/comunicacion_y_prensa/fichas_de_actualidad/ficha_actualidad_00070.s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32"/>
  <sheetViews>
    <sheetView tabSelected="1" workbookViewId="0">
      <selection activeCell="C27" sqref="C27"/>
    </sheetView>
  </sheetViews>
  <sheetFormatPr baseColWidth="10" defaultRowHeight="14.4" x14ac:dyDescent="0.3"/>
  <cols>
    <col min="1" max="1" width="16" customWidth="1"/>
    <col min="2" max="2" width="35.21875" customWidth="1"/>
    <col min="3" max="3" width="141.21875" customWidth="1"/>
  </cols>
  <sheetData>
    <row r="1" spans="1:3" x14ac:dyDescent="0.3">
      <c r="A1" s="3"/>
      <c r="B1" s="329" t="s">
        <v>242</v>
      </c>
      <c r="C1" s="330"/>
    </row>
    <row r="2" spans="1:3" ht="15" thickBot="1" x14ac:dyDescent="0.35">
      <c r="B2" s="331"/>
      <c r="C2" s="332"/>
    </row>
    <row r="3" spans="1:3" ht="16.2" thickBot="1" x14ac:dyDescent="0.35">
      <c r="B3" s="228" t="s">
        <v>203</v>
      </c>
      <c r="C3" s="229" t="s">
        <v>207</v>
      </c>
    </row>
    <row r="4" spans="1:3" x14ac:dyDescent="0.3">
      <c r="B4" s="335" t="s">
        <v>199</v>
      </c>
      <c r="C4" s="337" t="s">
        <v>274</v>
      </c>
    </row>
    <row r="5" spans="1:3" x14ac:dyDescent="0.3">
      <c r="B5" s="336"/>
      <c r="C5" s="338"/>
    </row>
    <row r="6" spans="1:3" x14ac:dyDescent="0.3">
      <c r="B6" s="334" t="s">
        <v>198</v>
      </c>
      <c r="C6" s="339" t="s">
        <v>243</v>
      </c>
    </row>
    <row r="7" spans="1:3" x14ac:dyDescent="0.3">
      <c r="B7" s="334"/>
      <c r="C7" s="339"/>
    </row>
    <row r="8" spans="1:3" x14ac:dyDescent="0.3">
      <c r="B8" s="333" t="s">
        <v>200</v>
      </c>
      <c r="C8" s="340" t="s">
        <v>244</v>
      </c>
    </row>
    <row r="9" spans="1:3" x14ac:dyDescent="0.3">
      <c r="B9" s="333"/>
      <c r="C9" s="340"/>
    </row>
    <row r="10" spans="1:3" x14ac:dyDescent="0.3">
      <c r="B10" s="350" t="s">
        <v>201</v>
      </c>
      <c r="C10" s="341" t="s">
        <v>245</v>
      </c>
    </row>
    <row r="11" spans="1:3" x14ac:dyDescent="0.3">
      <c r="B11" s="350"/>
      <c r="C11" s="341"/>
    </row>
    <row r="12" spans="1:3" x14ac:dyDescent="0.3">
      <c r="B12" s="351" t="s">
        <v>276</v>
      </c>
      <c r="C12" s="342" t="s">
        <v>246</v>
      </c>
    </row>
    <row r="13" spans="1:3" x14ac:dyDescent="0.3">
      <c r="B13" s="351"/>
      <c r="C13" s="343"/>
    </row>
    <row r="14" spans="1:3" x14ac:dyDescent="0.3">
      <c r="B14" s="362" t="s">
        <v>202</v>
      </c>
      <c r="C14" s="355" t="s">
        <v>247</v>
      </c>
    </row>
    <row r="15" spans="1:3" ht="15" thickBot="1" x14ac:dyDescent="0.35">
      <c r="B15" s="363"/>
      <c r="C15" s="356"/>
    </row>
    <row r="16" spans="1:3" ht="16.2" thickBot="1" x14ac:dyDescent="0.35">
      <c r="B16" s="264" t="s">
        <v>204</v>
      </c>
      <c r="C16" s="265" t="s">
        <v>207</v>
      </c>
    </row>
    <row r="17" spans="2:3" x14ac:dyDescent="0.3">
      <c r="B17" s="346" t="s">
        <v>295</v>
      </c>
      <c r="C17" s="357" t="s">
        <v>299</v>
      </c>
    </row>
    <row r="18" spans="2:3" x14ac:dyDescent="0.3">
      <c r="B18" s="347"/>
      <c r="C18" s="358"/>
    </row>
    <row r="19" spans="2:3" x14ac:dyDescent="0.3">
      <c r="B19" s="348" t="s">
        <v>296</v>
      </c>
      <c r="C19" s="344" t="s">
        <v>298</v>
      </c>
    </row>
    <row r="20" spans="2:3" x14ac:dyDescent="0.3">
      <c r="B20" s="349"/>
      <c r="C20" s="344"/>
    </row>
    <row r="21" spans="2:3" x14ac:dyDescent="0.3">
      <c r="B21" s="360" t="s">
        <v>297</v>
      </c>
      <c r="C21" s="345" t="s">
        <v>300</v>
      </c>
    </row>
    <row r="22" spans="2:3" x14ac:dyDescent="0.3">
      <c r="B22" s="361"/>
      <c r="C22" s="345"/>
    </row>
    <row r="23" spans="2:3" x14ac:dyDescent="0.3">
      <c r="B23" s="354" t="s">
        <v>205</v>
      </c>
      <c r="C23" s="359" t="s">
        <v>248</v>
      </c>
    </row>
    <row r="24" spans="2:3" x14ac:dyDescent="0.3">
      <c r="B24" s="354"/>
      <c r="C24" s="359"/>
    </row>
    <row r="25" spans="2:3" x14ac:dyDescent="0.3">
      <c r="B25" s="364" t="s">
        <v>273</v>
      </c>
      <c r="C25" s="352" t="s">
        <v>275</v>
      </c>
    </row>
    <row r="26" spans="2:3" ht="15" thickBot="1" x14ac:dyDescent="0.35">
      <c r="B26" s="365"/>
      <c r="C26" s="353"/>
    </row>
    <row r="32" spans="2:3" x14ac:dyDescent="0.3">
      <c r="C32" s="3" t="s">
        <v>206</v>
      </c>
    </row>
  </sheetData>
  <mergeCells count="23">
    <mergeCell ref="C25:C26"/>
    <mergeCell ref="B23:B24"/>
    <mergeCell ref="C14:C15"/>
    <mergeCell ref="C17:C18"/>
    <mergeCell ref="C23:C24"/>
    <mergeCell ref="B21:B22"/>
    <mergeCell ref="B14:B15"/>
    <mergeCell ref="B25:B26"/>
    <mergeCell ref="C10:C11"/>
    <mergeCell ref="C12:C13"/>
    <mergeCell ref="C19:C20"/>
    <mergeCell ref="C21:C22"/>
    <mergeCell ref="B17:B18"/>
    <mergeCell ref="B19:B20"/>
    <mergeCell ref="B10:B11"/>
    <mergeCell ref="B12:B13"/>
    <mergeCell ref="B1:C2"/>
    <mergeCell ref="B8:B9"/>
    <mergeCell ref="B6:B7"/>
    <mergeCell ref="B4:B5"/>
    <mergeCell ref="C4:C5"/>
    <mergeCell ref="C6:C7"/>
    <mergeCell ref="C8:C9"/>
  </mergeCells>
  <hyperlinks>
    <hyperlink ref="B4:C5" location="'EV batteries req &amp; intensities'!A1" display="Material req. electric batteries" xr:uid="{00000000-0004-0000-0000-000000000000}"/>
    <hyperlink ref="B6:C7" location="'EV batteries req &amp; intensities'!A1" display="Material req. battery chargers and grids" xr:uid="{00000000-0004-0000-0000-000001000000}"/>
    <hyperlink ref="B8:C9" location="'Railway catenaries req'!A1" display="Material req. railway catenaries" xr:uid="{00000000-0004-0000-0000-000002000000}"/>
    <hyperlink ref="B10:C11" location="'Cu additional req'!A1" display="Material req. additional Cu in EV" xr:uid="{00000000-0004-0000-0000-000003000000}"/>
    <hyperlink ref="B12:C13" location="'Transport materials energy'!A1" display="Transport materials energy" xr:uid="{00000000-0004-0000-0000-000004000000}"/>
    <hyperlink ref="B14:C15" location="EnU!A1" display="EnU" xr:uid="{00000000-0004-0000-0000-000005000000}"/>
    <hyperlink ref="B23:C24" location="ESOIdynamic!A1" display="ESOIdynamic" xr:uid="{00000000-0004-0000-0000-000006000000}"/>
    <hyperlink ref="B25:C26" location="'Material Requeriments'!A1" display="Material Requeriments" xr:uid="{00000000-0004-0000-0000-000007000000}"/>
    <hyperlink ref="B6:B7" location="'Electric grid &amp; chargers req'!A1" display="Material req. battery chargers and grids" xr:uid="{00000000-0004-0000-0000-000008000000}"/>
    <hyperlink ref="B17:C18" location="'ESOIstatic 4W-car'!A1" display="ESOIstatic 4W-car" xr:uid="{00000000-0004-0000-0000-000009000000}"/>
    <hyperlink ref="B19:C20" location="'ESOIstatic Ebus'!A1" display="ESOIstatic Ebus" xr:uid="{00000000-0004-0000-0000-00000A000000}"/>
    <hyperlink ref="B21:C22" location="'ESOIstatic 4W-taxi'!A1" display="ESOIstatic 4W-taxi" xr:uid="{00000000-0004-0000-0000-00000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2:CH210"/>
  <sheetViews>
    <sheetView topLeftCell="BD1" zoomScaleNormal="100" workbookViewId="0">
      <selection activeCell="BE39" sqref="BE39"/>
    </sheetView>
  </sheetViews>
  <sheetFormatPr baseColWidth="10" defaultRowHeight="14.4" x14ac:dyDescent="0.3"/>
  <cols>
    <col min="1" max="1" width="50.21875" customWidth="1"/>
    <col min="2" max="2" width="11.109375" customWidth="1"/>
    <col min="3" max="3" width="71.21875" customWidth="1"/>
    <col min="6" max="6" width="14" customWidth="1"/>
    <col min="7" max="7" width="12.21875" customWidth="1"/>
    <col min="13" max="13" width="13.5546875" customWidth="1"/>
    <col min="20" max="20" width="14.21875" customWidth="1"/>
    <col min="27" max="27" width="13.33203125" customWidth="1"/>
    <col min="40" max="40" width="22.6640625" customWidth="1"/>
    <col min="43" max="43" width="23.33203125" customWidth="1"/>
    <col min="44" max="44" width="14.5546875" customWidth="1"/>
    <col min="45" max="45" width="13.33203125" customWidth="1"/>
    <col min="46" max="46" width="14.109375" customWidth="1"/>
    <col min="47" max="47" width="13.6640625" customWidth="1"/>
    <col min="48" max="48" width="19.44140625" customWidth="1"/>
    <col min="49" max="49" width="18.21875" customWidth="1"/>
    <col min="51" max="51" width="10.77734375" customWidth="1"/>
    <col min="52" max="52" width="69.77734375" customWidth="1"/>
    <col min="55" max="55" width="14.77734375" customWidth="1"/>
    <col min="62" max="62" width="14" customWidth="1"/>
    <col min="69" max="69" width="14" customWidth="1"/>
    <col min="76" max="76" width="13.21875" customWidth="1"/>
  </cols>
  <sheetData>
    <row r="2" spans="2:57" x14ac:dyDescent="0.3">
      <c r="B2" s="648" t="s">
        <v>289</v>
      </c>
      <c r="C2" s="49" t="s">
        <v>254</v>
      </c>
      <c r="AY2" s="648" t="s">
        <v>289</v>
      </c>
      <c r="AZ2" s="49" t="s">
        <v>254</v>
      </c>
    </row>
    <row r="3" spans="2:57" x14ac:dyDescent="0.3">
      <c r="B3" s="648"/>
      <c r="C3" s="285">
        <v>300000</v>
      </c>
      <c r="D3" s="249" t="s">
        <v>62</v>
      </c>
      <c r="E3" s="52" t="s">
        <v>63</v>
      </c>
      <c r="F3" s="52" t="s">
        <v>64</v>
      </c>
      <c r="G3" s="52" t="s">
        <v>6</v>
      </c>
      <c r="H3" s="52" t="s">
        <v>5</v>
      </c>
      <c r="AY3" s="648"/>
      <c r="AZ3" s="285">
        <v>400000</v>
      </c>
      <c r="BA3" s="52" t="s">
        <v>62</v>
      </c>
      <c r="BB3" s="52" t="s">
        <v>63</v>
      </c>
      <c r="BC3" s="52" t="s">
        <v>64</v>
      </c>
      <c r="BD3" s="52" t="s">
        <v>6</v>
      </c>
      <c r="BE3" s="52" t="s">
        <v>5</v>
      </c>
    </row>
    <row r="4" spans="2:57" x14ac:dyDescent="0.3">
      <c r="B4" s="648"/>
      <c r="C4" s="50" t="s">
        <v>426</v>
      </c>
      <c r="D4" s="51">
        <v>420</v>
      </c>
      <c r="E4" s="51">
        <v>420</v>
      </c>
      <c r="F4" s="51">
        <v>420</v>
      </c>
      <c r="G4" s="51">
        <v>420</v>
      </c>
      <c r="H4" s="51">
        <v>420</v>
      </c>
      <c r="L4" s="297"/>
      <c r="M4" s="297"/>
      <c r="AY4" s="648"/>
      <c r="AZ4" s="50" t="s">
        <v>426</v>
      </c>
      <c r="BA4" s="51">
        <v>420</v>
      </c>
      <c r="BB4" s="51">
        <v>420</v>
      </c>
      <c r="BC4" s="51">
        <v>420</v>
      </c>
      <c r="BD4" s="51">
        <v>420</v>
      </c>
      <c r="BE4" s="51">
        <v>420</v>
      </c>
    </row>
    <row r="5" spans="2:57" x14ac:dyDescent="0.3">
      <c r="B5" s="648"/>
      <c r="C5" s="50" t="s">
        <v>310</v>
      </c>
      <c r="D5" s="51">
        <f>($C$3/D4)+D8*($C$3/D4)+(D9*365*24*10/100)</f>
        <v>797.97828571428579</v>
      </c>
      <c r="E5" s="51">
        <f t="shared" ref="E5:H5" si="0">($C$3/E4)+E8*($C$3/E4)+(E9*365*24*10/100)</f>
        <v>797.97828571428579</v>
      </c>
      <c r="F5" s="51">
        <f t="shared" si="0"/>
        <v>797.97828571428579</v>
      </c>
      <c r="G5" s="51">
        <f t="shared" si="0"/>
        <v>797.97828571428579</v>
      </c>
      <c r="H5" s="51">
        <f t="shared" si="0"/>
        <v>797.97828571428579</v>
      </c>
      <c r="M5" s="297"/>
      <c r="N5" s="297"/>
      <c r="AY5" s="648"/>
      <c r="AZ5" s="50" t="s">
        <v>310</v>
      </c>
      <c r="BA5" s="51">
        <f>($AZ$3/D4)+D8*($AZ$3/D4)+(D9*365*24*10/100)</f>
        <v>1059.8830476190476</v>
      </c>
      <c r="BB5" s="51">
        <f t="shared" ref="BB5:BE5" si="1">($AZ$3/E4)+E8*($AZ$3/E4)+(E9*365*24*10/100)</f>
        <v>1059.8830476190476</v>
      </c>
      <c r="BC5" s="51">
        <f t="shared" si="1"/>
        <v>1059.8830476190476</v>
      </c>
      <c r="BD5" s="51">
        <f t="shared" si="1"/>
        <v>1059.8830476190476</v>
      </c>
      <c r="BE5" s="51">
        <f t="shared" si="1"/>
        <v>1059.8830476190476</v>
      </c>
    </row>
    <row r="6" spans="2:57" x14ac:dyDescent="0.3">
      <c r="B6" s="648"/>
      <c r="C6" s="50" t="s">
        <v>290</v>
      </c>
      <c r="D6" s="51">
        <v>60</v>
      </c>
      <c r="E6" s="51">
        <v>60</v>
      </c>
      <c r="F6" s="51">
        <v>60</v>
      </c>
      <c r="G6" s="51">
        <v>60</v>
      </c>
      <c r="H6" s="51">
        <v>60</v>
      </c>
      <c r="AY6" s="648"/>
      <c r="AZ6" s="50" t="s">
        <v>290</v>
      </c>
      <c r="BA6" s="51">
        <v>60</v>
      </c>
      <c r="BB6" s="51">
        <v>60</v>
      </c>
      <c r="BC6" s="51">
        <v>60</v>
      </c>
      <c r="BD6" s="51">
        <v>60</v>
      </c>
      <c r="BE6" s="51">
        <v>60</v>
      </c>
    </row>
    <row r="7" spans="2:57" x14ac:dyDescent="0.3">
      <c r="B7" s="648"/>
      <c r="C7" s="50" t="s">
        <v>343</v>
      </c>
      <c r="D7" s="51">
        <f>(D6*3600*($C$3/D4)/1000)</f>
        <v>154285.71428571429</v>
      </c>
      <c r="E7" s="51">
        <f t="shared" ref="E7:H7" si="2">(E6*3600*($C$3/E4)/1000)</f>
        <v>154285.71428571429</v>
      </c>
      <c r="F7" s="51">
        <f t="shared" si="2"/>
        <v>154285.71428571429</v>
      </c>
      <c r="G7" s="51">
        <f t="shared" si="2"/>
        <v>154285.71428571429</v>
      </c>
      <c r="H7" s="51">
        <f t="shared" si="2"/>
        <v>154285.71428571429</v>
      </c>
      <c r="M7" s="297"/>
      <c r="N7" s="297"/>
      <c r="AY7" s="648"/>
      <c r="AZ7" s="50" t="s">
        <v>343</v>
      </c>
      <c r="BA7" s="51">
        <f>(BA6*3600*($AZ$3/BA4)/1000)</f>
        <v>205714.28571428574</v>
      </c>
      <c r="BB7" s="51">
        <f t="shared" ref="BB7:BE7" si="3">(BB6*3600*($AZ$3/BB4)/1000)</f>
        <v>205714.28571428574</v>
      </c>
      <c r="BC7" s="51">
        <f t="shared" si="3"/>
        <v>205714.28571428574</v>
      </c>
      <c r="BD7" s="51">
        <f t="shared" si="3"/>
        <v>205714.28571428574</v>
      </c>
      <c r="BE7" s="51">
        <f t="shared" si="3"/>
        <v>205714.28571428574</v>
      </c>
    </row>
    <row r="8" spans="2:57" x14ac:dyDescent="0.3">
      <c r="B8" s="648"/>
      <c r="C8" s="50" t="s">
        <v>437</v>
      </c>
      <c r="D8" s="51">
        <f>0.1</f>
        <v>0.1</v>
      </c>
      <c r="E8" s="51">
        <f t="shared" ref="E8:H8" si="4">0.1</f>
        <v>0.1</v>
      </c>
      <c r="F8" s="51">
        <f t="shared" si="4"/>
        <v>0.1</v>
      </c>
      <c r="G8" s="51">
        <f t="shared" si="4"/>
        <v>0.1</v>
      </c>
      <c r="H8" s="51">
        <f t="shared" si="4"/>
        <v>0.1</v>
      </c>
      <c r="M8" s="297"/>
      <c r="N8" s="297"/>
      <c r="AY8" s="648"/>
      <c r="AZ8" s="50" t="s">
        <v>437</v>
      </c>
      <c r="BA8" s="51">
        <f>0.1</f>
        <v>0.1</v>
      </c>
      <c r="BB8" s="51">
        <f t="shared" ref="BB8:BE8" si="5">0.1</f>
        <v>0.1</v>
      </c>
      <c r="BC8" s="51">
        <f t="shared" si="5"/>
        <v>0.1</v>
      </c>
      <c r="BD8" s="51">
        <f t="shared" si="5"/>
        <v>0.1</v>
      </c>
      <c r="BE8" s="51">
        <f t="shared" si="5"/>
        <v>0.1</v>
      </c>
    </row>
    <row r="9" spans="2:57" x14ac:dyDescent="0.3">
      <c r="B9" s="648"/>
      <c r="C9" s="42" t="s">
        <v>457</v>
      </c>
      <c r="D9" s="51">
        <v>1.4E-2</v>
      </c>
      <c r="E9" s="51">
        <v>1.4E-2</v>
      </c>
      <c r="F9" s="51">
        <v>1.4E-2</v>
      </c>
      <c r="G9" s="51">
        <v>1.4E-2</v>
      </c>
      <c r="H9" s="51">
        <v>1.4E-2</v>
      </c>
      <c r="M9" s="297"/>
      <c r="N9" s="297"/>
      <c r="AY9" s="648"/>
      <c r="AZ9" s="42" t="str">
        <f>C9</f>
        <v>Operational losses per time (OL)  [10],[15] (%/h)</v>
      </c>
      <c r="BA9" s="51">
        <v>1.4E-2</v>
      </c>
      <c r="BB9" s="51">
        <v>1.4E-2</v>
      </c>
      <c r="BC9" s="51">
        <v>1.4E-2</v>
      </c>
      <c r="BD9" s="51">
        <v>1.4E-2</v>
      </c>
      <c r="BE9" s="51">
        <v>1.4E-2</v>
      </c>
    </row>
    <row r="10" spans="2:57" x14ac:dyDescent="0.3">
      <c r="B10" s="648"/>
      <c r="C10" s="50" t="s">
        <v>65</v>
      </c>
      <c r="D10" s="51">
        <v>100000</v>
      </c>
      <c r="E10" s="51">
        <v>100000</v>
      </c>
      <c r="F10" s="51">
        <v>100000</v>
      </c>
      <c r="G10" s="51">
        <v>100000</v>
      </c>
      <c r="H10" s="51">
        <v>100000</v>
      </c>
      <c r="M10" s="297"/>
      <c r="N10" s="297"/>
      <c r="AY10" s="648"/>
      <c r="AZ10" s="50" t="s">
        <v>65</v>
      </c>
      <c r="BA10" s="51">
        <v>100000</v>
      </c>
      <c r="BB10" s="51">
        <v>100000</v>
      </c>
      <c r="BC10" s="51">
        <v>100000</v>
      </c>
      <c r="BD10" s="51">
        <v>100000</v>
      </c>
      <c r="BE10" s="51">
        <v>100000</v>
      </c>
    </row>
    <row r="11" spans="2:57" x14ac:dyDescent="0.3">
      <c r="B11" s="648"/>
      <c r="C11" s="50" t="s">
        <v>70</v>
      </c>
      <c r="D11" s="51">
        <f>(D7)*1000000/(3600*24*365*D14)</f>
        <v>489.23679060665364</v>
      </c>
      <c r="E11" s="51">
        <f t="shared" ref="E11:H11" si="6">(E7)*1000000/(3600*24*365*E14)</f>
        <v>489.23679060665364</v>
      </c>
      <c r="F11" s="51">
        <f t="shared" si="6"/>
        <v>489.23679060665364</v>
      </c>
      <c r="G11" s="51">
        <f t="shared" si="6"/>
        <v>489.23679060665364</v>
      </c>
      <c r="H11" s="51">
        <f t="shared" si="6"/>
        <v>489.23679060665364</v>
      </c>
      <c r="M11" s="297"/>
      <c r="N11" s="297"/>
      <c r="AY11" s="648"/>
      <c r="AZ11" s="50" t="s">
        <v>70</v>
      </c>
      <c r="BA11" s="51">
        <f>(BA7)*1000000/(3600*24*365*BA14)</f>
        <v>652.31572080887156</v>
      </c>
      <c r="BB11" s="51">
        <f t="shared" ref="BB11:BE11" si="7">(BB7)*1000000/(3600*24*365*BB14)</f>
        <v>652.31572080887156</v>
      </c>
      <c r="BC11" s="51">
        <f t="shared" si="7"/>
        <v>652.31572080887156</v>
      </c>
      <c r="BD11" s="51">
        <f t="shared" si="7"/>
        <v>652.31572080887156</v>
      </c>
      <c r="BE11" s="51">
        <f t="shared" si="7"/>
        <v>652.31572080887156</v>
      </c>
    </row>
    <row r="12" spans="2:57" x14ac:dyDescent="0.3">
      <c r="B12" s="648"/>
      <c r="C12" s="50" t="s">
        <v>291</v>
      </c>
      <c r="D12" s="51">
        <f>D11/D10</f>
        <v>4.8923679060665368E-3</v>
      </c>
      <c r="E12" s="51">
        <f t="shared" ref="E12:H12" si="8">E11/E10</f>
        <v>4.8923679060665368E-3</v>
      </c>
      <c r="F12" s="51">
        <f t="shared" si="8"/>
        <v>4.8923679060665368E-3</v>
      </c>
      <c r="G12" s="51">
        <f t="shared" si="8"/>
        <v>4.8923679060665368E-3</v>
      </c>
      <c r="H12" s="51">
        <f t="shared" si="8"/>
        <v>4.8923679060665368E-3</v>
      </c>
      <c r="M12" s="297"/>
      <c r="N12" s="297"/>
      <c r="AY12" s="648"/>
      <c r="AZ12" s="50" t="s">
        <v>291</v>
      </c>
      <c r="BA12" s="51">
        <f>BA11/BA10</f>
        <v>6.5231572080887154E-3</v>
      </c>
      <c r="BB12" s="51">
        <f t="shared" ref="BB12:BE12" si="9">BB11/BB10</f>
        <v>6.5231572080887154E-3</v>
      </c>
      <c r="BC12" s="51">
        <f t="shared" si="9"/>
        <v>6.5231572080887154E-3</v>
      </c>
      <c r="BD12" s="51">
        <f t="shared" si="9"/>
        <v>6.5231572080887154E-3</v>
      </c>
      <c r="BE12" s="51">
        <f t="shared" si="9"/>
        <v>6.5231572080887154E-3</v>
      </c>
    </row>
    <row r="13" spans="2:57" x14ac:dyDescent="0.3">
      <c r="B13" s="648"/>
      <c r="C13" s="42" t="s">
        <v>333</v>
      </c>
      <c r="D13" s="51">
        <v>400</v>
      </c>
      <c r="E13" s="51">
        <v>400</v>
      </c>
      <c r="F13" s="51">
        <v>400</v>
      </c>
      <c r="G13" s="51">
        <v>400</v>
      </c>
      <c r="H13" s="51">
        <v>400</v>
      </c>
      <c r="M13" s="297"/>
      <c r="N13" s="297"/>
      <c r="AY13" s="648"/>
      <c r="AZ13" s="42" t="s">
        <v>333</v>
      </c>
      <c r="BA13" s="51">
        <v>400</v>
      </c>
      <c r="BB13" s="51">
        <v>400</v>
      </c>
      <c r="BC13" s="51">
        <v>400</v>
      </c>
      <c r="BD13" s="51">
        <v>400</v>
      </c>
      <c r="BE13" s="51">
        <v>400</v>
      </c>
    </row>
    <row r="14" spans="2:57" x14ac:dyDescent="0.3">
      <c r="B14" s="648"/>
      <c r="C14" s="50" t="s">
        <v>435</v>
      </c>
      <c r="D14" s="51">
        <v>10</v>
      </c>
      <c r="E14" s="51">
        <v>10</v>
      </c>
      <c r="F14" s="51">
        <v>10</v>
      </c>
      <c r="G14" s="51">
        <v>10</v>
      </c>
      <c r="H14" s="51">
        <v>10</v>
      </c>
      <c r="M14" s="297"/>
      <c r="N14" s="297"/>
      <c r="AY14" s="648"/>
      <c r="AZ14" s="50" t="s">
        <v>435</v>
      </c>
      <c r="BA14" s="51">
        <v>10</v>
      </c>
      <c r="BB14" s="51">
        <v>10</v>
      </c>
      <c r="BC14" s="51">
        <v>10</v>
      </c>
      <c r="BD14" s="51">
        <v>10</v>
      </c>
      <c r="BE14" s="51">
        <v>10</v>
      </c>
    </row>
    <row r="15" spans="2:57" x14ac:dyDescent="0.3">
      <c r="B15" s="648"/>
      <c r="C15" s="50" t="s">
        <v>431</v>
      </c>
      <c r="D15" s="51">
        <v>0.73699999999999999</v>
      </c>
      <c r="AY15" s="648"/>
      <c r="AZ15" s="50" t="s">
        <v>431</v>
      </c>
      <c r="BA15" s="51">
        <v>0.73699999999999999</v>
      </c>
    </row>
    <row r="16" spans="2:57" ht="43.2" x14ac:dyDescent="0.3">
      <c r="B16" s="322"/>
      <c r="C16" s="321" t="s">
        <v>463</v>
      </c>
      <c r="D16" s="51">
        <f>(0.276+0.015)</f>
        <v>0.29100000000000004</v>
      </c>
      <c r="AY16" s="322"/>
      <c r="AZ16" s="321" t="s">
        <v>463</v>
      </c>
      <c r="BA16" s="51">
        <f>(0.276+0.015)</f>
        <v>0.29100000000000004</v>
      </c>
    </row>
    <row r="17" spans="2:86" ht="28.8" x14ac:dyDescent="0.3">
      <c r="B17" s="322"/>
      <c r="C17" s="321" t="s">
        <v>462</v>
      </c>
      <c r="D17" s="51">
        <f>0.175</f>
        <v>0.17499999999999999</v>
      </c>
      <c r="AY17" s="322"/>
      <c r="AZ17" s="321" t="s">
        <v>462</v>
      </c>
      <c r="BA17" s="51">
        <f>0.175</f>
        <v>0.17499999999999999</v>
      </c>
    </row>
    <row r="18" spans="2:86" ht="28.8" x14ac:dyDescent="0.3">
      <c r="B18" s="322"/>
      <c r="C18" s="580" t="s">
        <v>460</v>
      </c>
      <c r="D18" s="581">
        <v>0.82099999999999995</v>
      </c>
      <c r="AY18" s="322"/>
      <c r="AZ18" s="580" t="s">
        <v>460</v>
      </c>
      <c r="BA18" s="581">
        <v>0.82099999999999995</v>
      </c>
    </row>
    <row r="19" spans="2:86" ht="19.2" customHeight="1" x14ac:dyDescent="0.3">
      <c r="B19" s="322"/>
      <c r="C19" s="580"/>
      <c r="D19" s="581"/>
      <c r="AY19" s="322"/>
      <c r="AZ19" s="580"/>
      <c r="BA19" s="581"/>
    </row>
    <row r="20" spans="2:86" x14ac:dyDescent="0.3">
      <c r="J20" s="589" t="s">
        <v>287</v>
      </c>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BG20" s="589" t="s">
        <v>288</v>
      </c>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row>
    <row r="21" spans="2:86" x14ac:dyDescent="0.3">
      <c r="J21" s="148"/>
      <c r="M21" s="590" t="s">
        <v>159</v>
      </c>
      <c r="T21" s="590" t="s">
        <v>160</v>
      </c>
      <c r="AA21" s="590" t="s">
        <v>466</v>
      </c>
      <c r="AH21" s="590" t="s">
        <v>467</v>
      </c>
      <c r="AK21" s="145"/>
      <c r="BF21" s="142"/>
      <c r="BJ21" s="590" t="s">
        <v>159</v>
      </c>
      <c r="BQ21" s="590" t="s">
        <v>160</v>
      </c>
      <c r="BX21" s="590" t="s">
        <v>466</v>
      </c>
      <c r="CE21" s="590" t="s">
        <v>467</v>
      </c>
      <c r="CH21" s="145"/>
    </row>
    <row r="22" spans="2:86" x14ac:dyDescent="0.3">
      <c r="J22" s="149"/>
      <c r="M22" s="591"/>
      <c r="T22" s="591"/>
      <c r="AA22" s="591"/>
      <c r="AH22" s="591"/>
      <c r="AK22" s="142"/>
      <c r="BF22" s="142"/>
      <c r="BJ22" s="591"/>
      <c r="BQ22" s="591"/>
      <c r="BX22" s="591"/>
      <c r="CE22" s="591"/>
      <c r="CH22" s="142"/>
    </row>
    <row r="23" spans="2:86" x14ac:dyDescent="0.3">
      <c r="C23" s="42" t="s">
        <v>301</v>
      </c>
      <c r="D23" s="43">
        <f>'ESOIstatic 4W-car'!D21</f>
        <v>607902.09825000004</v>
      </c>
      <c r="E23" s="43">
        <f>'ESOIstatic 4W-car'!E21</f>
        <v>385678.80925000005</v>
      </c>
      <c r="F23" s="43">
        <f>'ESOIstatic 4W-car'!F21</f>
        <v>375881.45924999996</v>
      </c>
      <c r="G23" s="43">
        <f>'ESOIstatic 4W-car'!G21</f>
        <v>363236.90425000002</v>
      </c>
      <c r="H23" s="43">
        <f>'ESOIstatic 4W-car'!H21</f>
        <v>390684.69425</v>
      </c>
      <c r="J23" s="166"/>
      <c r="K23" s="43">
        <f t="shared" ref="K23:O24" si="10">BH23</f>
        <v>607902.09825000004</v>
      </c>
      <c r="L23" s="43">
        <f t="shared" si="10"/>
        <v>385678.80925000005</v>
      </c>
      <c r="M23" s="43">
        <f t="shared" si="10"/>
        <v>375881.45924999996</v>
      </c>
      <c r="N23" s="43">
        <f t="shared" si="10"/>
        <v>363236.90425000002</v>
      </c>
      <c r="O23" s="43">
        <f t="shared" si="10"/>
        <v>390684.69425</v>
      </c>
      <c r="R23" s="43">
        <f t="shared" ref="R23:V23" si="11">K23</f>
        <v>607902.09825000004</v>
      </c>
      <c r="S23" s="43">
        <f t="shared" si="11"/>
        <v>385678.80925000005</v>
      </c>
      <c r="T23" s="43">
        <f t="shared" si="11"/>
        <v>375881.45924999996</v>
      </c>
      <c r="U23" s="43">
        <f t="shared" si="11"/>
        <v>363236.90425000002</v>
      </c>
      <c r="V23" s="43">
        <f t="shared" si="11"/>
        <v>390684.69425</v>
      </c>
      <c r="Y23" s="43">
        <f t="shared" ref="Y23:AC23" si="12">K23</f>
        <v>607902.09825000004</v>
      </c>
      <c r="Z23" s="43">
        <f t="shared" si="12"/>
        <v>385678.80925000005</v>
      </c>
      <c r="AA23" s="43">
        <f t="shared" si="12"/>
        <v>375881.45924999996</v>
      </c>
      <c r="AB23" s="43">
        <f t="shared" si="12"/>
        <v>363236.90425000002</v>
      </c>
      <c r="AC23" s="43">
        <f t="shared" si="12"/>
        <v>390684.69425</v>
      </c>
      <c r="AF23" s="43">
        <f t="shared" ref="AF23:AJ23" si="13">K23</f>
        <v>607902.09825000004</v>
      </c>
      <c r="AG23" s="43">
        <f t="shared" si="13"/>
        <v>385678.80925000005</v>
      </c>
      <c r="AH23" s="43">
        <f t="shared" si="13"/>
        <v>375881.45924999996</v>
      </c>
      <c r="AI23" s="43">
        <f t="shared" si="13"/>
        <v>363236.90425000002</v>
      </c>
      <c r="AJ23" s="43">
        <f t="shared" si="13"/>
        <v>390684.69425</v>
      </c>
      <c r="AK23" s="142"/>
      <c r="AZ23" s="42" t="s">
        <v>301</v>
      </c>
      <c r="BA23" s="43">
        <f>D23</f>
        <v>607902.09825000004</v>
      </c>
      <c r="BB23" s="43">
        <f>E23</f>
        <v>385678.80925000005</v>
      </c>
      <c r="BC23" s="43">
        <f>F23</f>
        <v>375881.45924999996</v>
      </c>
      <c r="BD23" s="43">
        <f>G23</f>
        <v>363236.90425000002</v>
      </c>
      <c r="BE23" s="43">
        <f>H23</f>
        <v>390684.69425</v>
      </c>
      <c r="BF23" s="142"/>
      <c r="BH23" s="43">
        <f>BA23</f>
        <v>607902.09825000004</v>
      </c>
      <c r="BI23" s="43">
        <f t="shared" ref="BI23:BL23" si="14">BB23</f>
        <v>385678.80925000005</v>
      </c>
      <c r="BJ23" s="43">
        <f t="shared" si="14"/>
        <v>375881.45924999996</v>
      </c>
      <c r="BK23" s="43">
        <f t="shared" si="14"/>
        <v>363236.90425000002</v>
      </c>
      <c r="BL23" s="43">
        <f t="shared" si="14"/>
        <v>390684.69425</v>
      </c>
      <c r="BO23" s="43">
        <f>BA23</f>
        <v>607902.09825000004</v>
      </c>
      <c r="BP23" s="43">
        <f t="shared" ref="BP23:BS23" si="15">BB23</f>
        <v>385678.80925000005</v>
      </c>
      <c r="BQ23" s="43">
        <f t="shared" si="15"/>
        <v>375881.45924999996</v>
      </c>
      <c r="BR23" s="43">
        <f t="shared" si="15"/>
        <v>363236.90425000002</v>
      </c>
      <c r="BS23" s="43">
        <f t="shared" si="15"/>
        <v>390684.69425</v>
      </c>
      <c r="BV23" s="43">
        <f>BA23</f>
        <v>607902.09825000004</v>
      </c>
      <c r="BW23" s="43">
        <f t="shared" ref="BW23:BZ23" si="16">BB23</f>
        <v>385678.80925000005</v>
      </c>
      <c r="BX23" s="43">
        <f t="shared" si="16"/>
        <v>375881.45924999996</v>
      </c>
      <c r="BY23" s="43">
        <f t="shared" si="16"/>
        <v>363236.90425000002</v>
      </c>
      <c r="BZ23" s="43">
        <f t="shared" si="16"/>
        <v>390684.69425</v>
      </c>
      <c r="CC23" s="43">
        <f>BA23</f>
        <v>607902.09825000004</v>
      </c>
      <c r="CD23" s="43">
        <f t="shared" ref="CD23:CG23" si="17">BB23</f>
        <v>385678.80925000005</v>
      </c>
      <c r="CE23" s="43">
        <f t="shared" si="17"/>
        <v>375881.45924999996</v>
      </c>
      <c r="CF23" s="43">
        <f t="shared" si="17"/>
        <v>363236.90425000002</v>
      </c>
      <c r="CG23" s="43">
        <f t="shared" si="17"/>
        <v>390684.69425</v>
      </c>
      <c r="CH23" s="142"/>
    </row>
    <row r="24" spans="2:86" x14ac:dyDescent="0.3">
      <c r="C24" s="42" t="s">
        <v>302</v>
      </c>
      <c r="D24" s="43">
        <f>D23*0.1+D23</f>
        <v>668692.30807500007</v>
      </c>
      <c r="E24" s="43">
        <f t="shared" ref="E24:H24" si="18">E23*0.1+E23</f>
        <v>424246.69017500005</v>
      </c>
      <c r="F24" s="43">
        <f t="shared" si="18"/>
        <v>413469.60517499998</v>
      </c>
      <c r="G24" s="43">
        <f t="shared" si="18"/>
        <v>399560.594675</v>
      </c>
      <c r="H24" s="43">
        <f t="shared" si="18"/>
        <v>429753.16367500002</v>
      </c>
      <c r="J24" s="166"/>
      <c r="K24" s="43">
        <f t="shared" si="10"/>
        <v>668692.30807500007</v>
      </c>
      <c r="L24" s="43">
        <f t="shared" si="10"/>
        <v>424246.69017500005</v>
      </c>
      <c r="M24" s="43">
        <f t="shared" si="10"/>
        <v>413469.60517499998</v>
      </c>
      <c r="N24" s="43">
        <f t="shared" si="10"/>
        <v>399560.594675</v>
      </c>
      <c r="O24" s="43">
        <f t="shared" si="10"/>
        <v>429753.16367500002</v>
      </c>
      <c r="R24" s="44">
        <f>R23*0.1+R23</f>
        <v>668692.30807500007</v>
      </c>
      <c r="S24" s="44">
        <f t="shared" ref="S24:V24" si="19">S23*0.1+S23</f>
        <v>424246.69017500005</v>
      </c>
      <c r="T24" s="44">
        <f t="shared" si="19"/>
        <v>413469.60517499998</v>
      </c>
      <c r="U24" s="44">
        <f t="shared" si="19"/>
        <v>399560.594675</v>
      </c>
      <c r="V24" s="44">
        <f t="shared" si="19"/>
        <v>429753.16367500002</v>
      </c>
      <c r="Y24" s="44">
        <f>Y23*0.1+Y23</f>
        <v>668692.30807500007</v>
      </c>
      <c r="Z24" s="44">
        <f t="shared" ref="Z24:AC24" si="20">Z23*0.1+Z23</f>
        <v>424246.69017500005</v>
      </c>
      <c r="AA24" s="44">
        <f t="shared" si="20"/>
        <v>413469.60517499998</v>
      </c>
      <c r="AB24" s="44">
        <f t="shared" si="20"/>
        <v>399560.594675</v>
      </c>
      <c r="AC24" s="44">
        <f t="shared" si="20"/>
        <v>429753.16367500002</v>
      </c>
      <c r="AF24" s="44">
        <f>AF23*0.1+AF23</f>
        <v>668692.30807500007</v>
      </c>
      <c r="AG24" s="44">
        <f t="shared" ref="AG24:AJ24" si="21">AG23*0.1+AG23</f>
        <v>424246.69017500005</v>
      </c>
      <c r="AH24" s="44">
        <f t="shared" si="21"/>
        <v>413469.60517499998</v>
      </c>
      <c r="AI24" s="44">
        <f t="shared" si="21"/>
        <v>399560.594675</v>
      </c>
      <c r="AJ24" s="44">
        <f t="shared" si="21"/>
        <v>429753.16367500002</v>
      </c>
      <c r="AK24" s="142"/>
      <c r="AZ24" s="42" t="s">
        <v>302</v>
      </c>
      <c r="BA24" s="44">
        <f>BA23*0.1+BA23</f>
        <v>668692.30807500007</v>
      </c>
      <c r="BB24" s="44">
        <f t="shared" ref="BB24:BE24" si="22">BB23*0.1+BB23</f>
        <v>424246.69017500005</v>
      </c>
      <c r="BC24" s="44">
        <f t="shared" si="22"/>
        <v>413469.60517499998</v>
      </c>
      <c r="BD24" s="44">
        <f t="shared" si="22"/>
        <v>399560.594675</v>
      </c>
      <c r="BE24" s="44">
        <f t="shared" si="22"/>
        <v>429753.16367500002</v>
      </c>
      <c r="BF24" s="142"/>
      <c r="BH24" s="44">
        <f>BH23*0.1+BH23</f>
        <v>668692.30807500007</v>
      </c>
      <c r="BI24" s="44">
        <f t="shared" ref="BI24:BL24" si="23">BI23*0.1+BI23</f>
        <v>424246.69017500005</v>
      </c>
      <c r="BJ24" s="44">
        <f t="shared" si="23"/>
        <v>413469.60517499998</v>
      </c>
      <c r="BK24" s="44">
        <f t="shared" si="23"/>
        <v>399560.594675</v>
      </c>
      <c r="BL24" s="44">
        <f t="shared" si="23"/>
        <v>429753.16367500002</v>
      </c>
      <c r="BO24" s="44">
        <f>BO23*0.1+BO23</f>
        <v>668692.30807500007</v>
      </c>
      <c r="BP24" s="44">
        <f t="shared" ref="BP24:BS24" si="24">BP23*0.1+BP23</f>
        <v>424246.69017500005</v>
      </c>
      <c r="BQ24" s="44">
        <f t="shared" si="24"/>
        <v>413469.60517499998</v>
      </c>
      <c r="BR24" s="44">
        <f t="shared" si="24"/>
        <v>399560.594675</v>
      </c>
      <c r="BS24" s="44">
        <f t="shared" si="24"/>
        <v>429753.16367500002</v>
      </c>
      <c r="BV24" s="44">
        <f>BV23*0.1+BV23</f>
        <v>668692.30807500007</v>
      </c>
      <c r="BW24" s="44">
        <f t="shared" ref="BW24:BZ24" si="25">BW23*0.1+BW23</f>
        <v>424246.69017500005</v>
      </c>
      <c r="BX24" s="44">
        <f t="shared" si="25"/>
        <v>413469.60517499998</v>
      </c>
      <c r="BY24" s="44">
        <f t="shared" si="25"/>
        <v>399560.594675</v>
      </c>
      <c r="BZ24" s="44">
        <f t="shared" si="25"/>
        <v>429753.16367500002</v>
      </c>
      <c r="CC24" s="44">
        <f>CC23*0.1+CC23</f>
        <v>668692.30807500007</v>
      </c>
      <c r="CD24" s="44">
        <f t="shared" ref="CD24:CG24" si="26">CD23*0.1+CD23</f>
        <v>424246.69017500005</v>
      </c>
      <c r="CE24" s="44">
        <f t="shared" si="26"/>
        <v>413469.60517499998</v>
      </c>
      <c r="CF24" s="44">
        <f t="shared" si="26"/>
        <v>399560.594675</v>
      </c>
      <c r="CG24" s="44">
        <f t="shared" si="26"/>
        <v>429753.16367500002</v>
      </c>
      <c r="CH24" s="142"/>
    </row>
    <row r="25" spans="2:86" x14ac:dyDescent="0.3">
      <c r="C25" s="42" t="s">
        <v>334</v>
      </c>
      <c r="D25" s="44">
        <f>D13*D6*(1000000/D10)</f>
        <v>240000</v>
      </c>
      <c r="E25" s="44">
        <f t="shared" ref="E25:H25" si="27">E13*E6*(1000000/E10)</f>
        <v>240000</v>
      </c>
      <c r="F25" s="44">
        <f t="shared" si="27"/>
        <v>240000</v>
      </c>
      <c r="G25" s="44">
        <f t="shared" si="27"/>
        <v>240000</v>
      </c>
      <c r="H25" s="44">
        <f t="shared" si="27"/>
        <v>240000</v>
      </c>
      <c r="J25" s="166"/>
      <c r="K25" s="44">
        <f>D25</f>
        <v>240000</v>
      </c>
      <c r="L25" s="44">
        <f t="shared" ref="L25:O26" si="28">E25</f>
        <v>240000</v>
      </c>
      <c r="M25" s="44">
        <f t="shared" si="28"/>
        <v>240000</v>
      </c>
      <c r="N25" s="44">
        <f t="shared" si="28"/>
        <v>240000</v>
      </c>
      <c r="O25" s="44">
        <f t="shared" si="28"/>
        <v>240000</v>
      </c>
      <c r="R25" s="44">
        <f>K25</f>
        <v>240000</v>
      </c>
      <c r="S25" s="44">
        <f t="shared" ref="S25:S26" si="29">L25</f>
        <v>240000</v>
      </c>
      <c r="T25" s="44">
        <f t="shared" ref="T25:T26" si="30">M25</f>
        <v>240000</v>
      </c>
      <c r="U25" s="44">
        <f t="shared" ref="U25:U26" si="31">N25</f>
        <v>240000</v>
      </c>
      <c r="V25" s="44">
        <f t="shared" ref="V25:V26" si="32">O25</f>
        <v>240000</v>
      </c>
      <c r="Y25" s="44">
        <f>R25</f>
        <v>240000</v>
      </c>
      <c r="Z25" s="44">
        <f t="shared" ref="Z25:Z26" si="33">S25</f>
        <v>240000</v>
      </c>
      <c r="AA25" s="44">
        <f t="shared" ref="AA25:AA26" si="34">T25</f>
        <v>240000</v>
      </c>
      <c r="AB25" s="44">
        <f t="shared" ref="AB25:AB26" si="35">U25</f>
        <v>240000</v>
      </c>
      <c r="AC25" s="44">
        <f t="shared" ref="AC25:AC26" si="36">V25</f>
        <v>240000</v>
      </c>
      <c r="AF25" s="44">
        <f>Y25</f>
        <v>240000</v>
      </c>
      <c r="AG25" s="44">
        <f t="shared" ref="AG25:AG26" si="37">Z25</f>
        <v>240000</v>
      </c>
      <c r="AH25" s="44">
        <f t="shared" ref="AH25:AH26" si="38">AA25</f>
        <v>240000</v>
      </c>
      <c r="AI25" s="44">
        <f t="shared" ref="AI25:AI26" si="39">AB25</f>
        <v>240000</v>
      </c>
      <c r="AJ25" s="44">
        <f t="shared" ref="AJ25:AJ26" si="40">AC25</f>
        <v>240000</v>
      </c>
      <c r="AK25" s="142"/>
      <c r="AZ25" s="42" t="s">
        <v>334</v>
      </c>
      <c r="BA25" s="44">
        <f>BA13*BA6*(1000000/BA10)</f>
        <v>240000</v>
      </c>
      <c r="BB25" s="44">
        <f t="shared" ref="BB25:BE25" si="41">BB13*BB6*(1000000/BB10)</f>
        <v>240000</v>
      </c>
      <c r="BC25" s="44">
        <f t="shared" si="41"/>
        <v>240000</v>
      </c>
      <c r="BD25" s="44">
        <f t="shared" si="41"/>
        <v>240000</v>
      </c>
      <c r="BE25" s="44">
        <f t="shared" si="41"/>
        <v>240000</v>
      </c>
      <c r="BF25" s="142"/>
      <c r="BH25" s="44">
        <f>BA25</f>
        <v>240000</v>
      </c>
      <c r="BI25" s="44">
        <f t="shared" ref="BI25:BL26" si="42">BB25</f>
        <v>240000</v>
      </c>
      <c r="BJ25" s="44">
        <f t="shared" si="42"/>
        <v>240000</v>
      </c>
      <c r="BK25" s="44">
        <f t="shared" si="42"/>
        <v>240000</v>
      </c>
      <c r="BL25" s="44">
        <f t="shared" si="42"/>
        <v>240000</v>
      </c>
      <c r="BO25" s="44">
        <f>BH25</f>
        <v>240000</v>
      </c>
      <c r="BP25" s="44">
        <f t="shared" ref="BP25:BP26" si="43">BI25</f>
        <v>240000</v>
      </c>
      <c r="BQ25" s="44">
        <f t="shared" ref="BQ25:BQ26" si="44">BJ25</f>
        <v>240000</v>
      </c>
      <c r="BR25" s="44">
        <f t="shared" ref="BR25:BR26" si="45">BK25</f>
        <v>240000</v>
      </c>
      <c r="BS25" s="44">
        <f t="shared" ref="BS25:BS26" si="46">BL25</f>
        <v>240000</v>
      </c>
      <c r="BV25" s="44">
        <f>BO25</f>
        <v>240000</v>
      </c>
      <c r="BW25" s="44">
        <f t="shared" ref="BW25:BW26" si="47">BP25</f>
        <v>240000</v>
      </c>
      <c r="BX25" s="44">
        <f t="shared" ref="BX25:BX26" si="48">BQ25</f>
        <v>240000</v>
      </c>
      <c r="BY25" s="44">
        <f t="shared" ref="BY25:BY26" si="49">BR25</f>
        <v>240000</v>
      </c>
      <c r="BZ25" s="44">
        <f t="shared" ref="BZ25:BZ26" si="50">BS25</f>
        <v>240000</v>
      </c>
      <c r="CC25" s="44">
        <f>BV25</f>
        <v>240000</v>
      </c>
      <c r="CD25" s="44">
        <f t="shared" ref="CD25:CD26" si="51">BW25</f>
        <v>240000</v>
      </c>
      <c r="CE25" s="44">
        <f t="shared" ref="CE25:CE26" si="52">BX25</f>
        <v>240000</v>
      </c>
      <c r="CF25" s="44">
        <f t="shared" ref="CF25:CF26" si="53">BY25</f>
        <v>240000</v>
      </c>
      <c r="CG25" s="44">
        <f t="shared" ref="CG25:CG26" si="54">BZ25</f>
        <v>240000</v>
      </c>
      <c r="CH25" s="142"/>
    </row>
    <row r="26" spans="2:86" x14ac:dyDescent="0.3">
      <c r="C26" s="42" t="s">
        <v>354</v>
      </c>
      <c r="D26" s="43">
        <f>EnU!$AB$48*(1000000/$D$10)</f>
        <v>1043.7592500000003</v>
      </c>
      <c r="E26" s="43">
        <f>EnU!$AB$48*(1000000/$E$10)</f>
        <v>1043.7592500000003</v>
      </c>
      <c r="F26" s="43">
        <f>EnU!$AB$48*(1000000/$F$10)</f>
        <v>1043.7592500000003</v>
      </c>
      <c r="G26" s="43">
        <f>EnU!$AB$48*(1000000/$G$10)</f>
        <v>1043.7592500000003</v>
      </c>
      <c r="H26" s="43">
        <f>EnU!$AB$48*(1000000/$H$10)</f>
        <v>1043.7592500000003</v>
      </c>
      <c r="J26" s="166"/>
      <c r="K26" s="43">
        <f>D26</f>
        <v>1043.7592500000003</v>
      </c>
      <c r="L26" s="43">
        <f t="shared" si="28"/>
        <v>1043.7592500000003</v>
      </c>
      <c r="M26" s="43">
        <f t="shared" si="28"/>
        <v>1043.7592500000003</v>
      </c>
      <c r="N26" s="43">
        <f t="shared" si="28"/>
        <v>1043.7592500000003</v>
      </c>
      <c r="O26" s="43">
        <f t="shared" si="28"/>
        <v>1043.7592500000003</v>
      </c>
      <c r="R26" s="43">
        <f>K26</f>
        <v>1043.7592500000003</v>
      </c>
      <c r="S26" s="43">
        <f t="shared" si="29"/>
        <v>1043.7592500000003</v>
      </c>
      <c r="T26" s="43">
        <f t="shared" si="30"/>
        <v>1043.7592500000003</v>
      </c>
      <c r="U26" s="43">
        <f t="shared" si="31"/>
        <v>1043.7592500000003</v>
      </c>
      <c r="V26" s="43">
        <f t="shared" si="32"/>
        <v>1043.7592500000003</v>
      </c>
      <c r="Y26" s="43">
        <f>R26</f>
        <v>1043.7592500000003</v>
      </c>
      <c r="Z26" s="43">
        <f t="shared" si="33"/>
        <v>1043.7592500000003</v>
      </c>
      <c r="AA26" s="43">
        <f t="shared" si="34"/>
        <v>1043.7592500000003</v>
      </c>
      <c r="AB26" s="43">
        <f t="shared" si="35"/>
        <v>1043.7592500000003</v>
      </c>
      <c r="AC26" s="43">
        <f t="shared" si="36"/>
        <v>1043.7592500000003</v>
      </c>
      <c r="AF26" s="43">
        <f>Y26</f>
        <v>1043.7592500000003</v>
      </c>
      <c r="AG26" s="43">
        <f t="shared" si="37"/>
        <v>1043.7592500000003</v>
      </c>
      <c r="AH26" s="43">
        <f t="shared" si="38"/>
        <v>1043.7592500000003</v>
      </c>
      <c r="AI26" s="43">
        <f t="shared" si="39"/>
        <v>1043.7592500000003</v>
      </c>
      <c r="AJ26" s="43">
        <f t="shared" si="40"/>
        <v>1043.7592500000003</v>
      </c>
      <c r="AK26" s="142"/>
      <c r="AZ26" s="42" t="s">
        <v>354</v>
      </c>
      <c r="BA26" s="43">
        <f>EnU!$AB$48*(1000000/$D$10)</f>
        <v>1043.7592500000003</v>
      </c>
      <c r="BB26" s="43">
        <f>EnU!$AB$48*(1000000/$E$10)</f>
        <v>1043.7592500000003</v>
      </c>
      <c r="BC26" s="43">
        <f>EnU!$AB$48*(1000000/$F$10)</f>
        <v>1043.7592500000003</v>
      </c>
      <c r="BD26" s="43">
        <f>EnU!$AB$48*(1000000/$G$10)</f>
        <v>1043.7592500000003</v>
      </c>
      <c r="BE26" s="43">
        <f>EnU!$AB$48*(1000000/$H$10)</f>
        <v>1043.7592500000003</v>
      </c>
      <c r="BG26" s="166"/>
      <c r="BH26" s="43">
        <f>BA26</f>
        <v>1043.7592500000003</v>
      </c>
      <c r="BI26" s="43">
        <f t="shared" si="42"/>
        <v>1043.7592500000003</v>
      </c>
      <c r="BJ26" s="43">
        <f t="shared" si="42"/>
        <v>1043.7592500000003</v>
      </c>
      <c r="BK26" s="43">
        <f t="shared" si="42"/>
        <v>1043.7592500000003</v>
      </c>
      <c r="BL26" s="43">
        <f t="shared" si="42"/>
        <v>1043.7592500000003</v>
      </c>
      <c r="BO26" s="43">
        <f>BH26</f>
        <v>1043.7592500000003</v>
      </c>
      <c r="BP26" s="43">
        <f t="shared" si="43"/>
        <v>1043.7592500000003</v>
      </c>
      <c r="BQ26" s="43">
        <f t="shared" si="44"/>
        <v>1043.7592500000003</v>
      </c>
      <c r="BR26" s="43">
        <f t="shared" si="45"/>
        <v>1043.7592500000003</v>
      </c>
      <c r="BS26" s="43">
        <f t="shared" si="46"/>
        <v>1043.7592500000003</v>
      </c>
      <c r="BV26" s="43">
        <f>BO26</f>
        <v>1043.7592500000003</v>
      </c>
      <c r="BW26" s="43">
        <f t="shared" si="47"/>
        <v>1043.7592500000003</v>
      </c>
      <c r="BX26" s="43">
        <f t="shared" si="48"/>
        <v>1043.7592500000003</v>
      </c>
      <c r="BY26" s="43">
        <f t="shared" si="49"/>
        <v>1043.7592500000003</v>
      </c>
      <c r="BZ26" s="43">
        <f t="shared" si="50"/>
        <v>1043.7592500000003</v>
      </c>
      <c r="CC26" s="43">
        <f>BV26</f>
        <v>1043.7592500000003</v>
      </c>
      <c r="CD26" s="43">
        <f t="shared" si="51"/>
        <v>1043.7592500000003</v>
      </c>
      <c r="CE26" s="43">
        <f t="shared" si="52"/>
        <v>1043.7592500000003</v>
      </c>
      <c r="CF26" s="43">
        <f t="shared" si="53"/>
        <v>1043.7592500000003</v>
      </c>
      <c r="CG26" s="43">
        <f t="shared" si="54"/>
        <v>1043.7592500000003</v>
      </c>
      <c r="CH26" s="142"/>
    </row>
    <row r="27" spans="2:86" ht="18" x14ac:dyDescent="0.35">
      <c r="C27" s="42" t="s">
        <v>455</v>
      </c>
      <c r="D27" s="43">
        <f>SUMA(D24:D26)</f>
        <v>909736.06732500007</v>
      </c>
      <c r="E27" s="43">
        <f t="shared" ref="E27:H27" si="55">SUMA(E24:E26)</f>
        <v>665290.44942500012</v>
      </c>
      <c r="F27" s="43">
        <f t="shared" si="55"/>
        <v>654513.36442499992</v>
      </c>
      <c r="G27" s="43">
        <f t="shared" si="55"/>
        <v>640604.35392500006</v>
      </c>
      <c r="H27" s="43">
        <f t="shared" si="55"/>
        <v>670796.92292499996</v>
      </c>
      <c r="J27" s="166"/>
      <c r="K27" s="43">
        <f>SUMA(K24:K26)</f>
        <v>909736.06732500007</v>
      </c>
      <c r="L27" s="43">
        <f t="shared" ref="L27" si="56">SUMA(L24:L26)</f>
        <v>665290.44942500012</v>
      </c>
      <c r="M27" s="43">
        <f t="shared" ref="M27" si="57">SUMA(M24:M26)</f>
        <v>654513.36442499992</v>
      </c>
      <c r="N27" s="43">
        <f t="shared" ref="N27" si="58">SUMA(N24:N26)</f>
        <v>640604.35392500006</v>
      </c>
      <c r="O27" s="43">
        <f t="shared" ref="O27" si="59">SUMA(O24:O26)</f>
        <v>670796.92292499996</v>
      </c>
      <c r="R27" s="43">
        <f>SUMA(R24:R26)</f>
        <v>909736.06732500007</v>
      </c>
      <c r="S27" s="43">
        <f t="shared" ref="S27" si="60">SUMA(S24:S26)</f>
        <v>665290.44942500012</v>
      </c>
      <c r="T27" s="43">
        <f t="shared" ref="T27" si="61">SUMA(T24:T26)</f>
        <v>654513.36442499992</v>
      </c>
      <c r="U27" s="43">
        <f t="shared" ref="U27" si="62">SUMA(U24:U26)</f>
        <v>640604.35392500006</v>
      </c>
      <c r="V27" s="43">
        <f t="shared" ref="V27" si="63">SUMA(V24:V26)</f>
        <v>670796.92292499996</v>
      </c>
      <c r="Y27" s="43">
        <f>SUMA(Y24:Y26)</f>
        <v>909736.06732500007</v>
      </c>
      <c r="Z27" s="43">
        <f t="shared" ref="Z27" si="64">SUMA(Z24:Z26)</f>
        <v>665290.44942500012</v>
      </c>
      <c r="AA27" s="43">
        <f t="shared" ref="AA27" si="65">SUMA(AA24:AA26)</f>
        <v>654513.36442499992</v>
      </c>
      <c r="AB27" s="43">
        <f t="shared" ref="AB27" si="66">SUMA(AB24:AB26)</f>
        <v>640604.35392500006</v>
      </c>
      <c r="AC27" s="43">
        <f t="shared" ref="AC27" si="67">SUMA(AC24:AC26)</f>
        <v>670796.92292499996</v>
      </c>
      <c r="AF27" s="43">
        <f>SUMA(AF24:AF26)</f>
        <v>909736.06732500007</v>
      </c>
      <c r="AG27" s="43">
        <f t="shared" ref="AG27" si="68">SUMA(AG24:AG26)</f>
        <v>665290.44942500012</v>
      </c>
      <c r="AH27" s="43">
        <f t="shared" ref="AH27" si="69">SUMA(AH24:AH26)</f>
        <v>654513.36442499992</v>
      </c>
      <c r="AI27" s="43">
        <f t="shared" ref="AI27" si="70">SUMA(AI24:AI26)</f>
        <v>640604.35392500006</v>
      </c>
      <c r="AJ27" s="43">
        <f t="shared" ref="AJ27" si="71">SUMA(AJ24:AJ26)</f>
        <v>670796.92292499996</v>
      </c>
      <c r="AK27" s="142"/>
      <c r="AN27" s="596" t="s">
        <v>71</v>
      </c>
      <c r="AO27" s="597"/>
      <c r="AP27" s="597"/>
      <c r="AQ27" s="597"/>
      <c r="AR27" s="597"/>
      <c r="AS27" s="597"/>
      <c r="AT27" s="597"/>
      <c r="AU27" s="597"/>
      <c r="AV27" s="597"/>
      <c r="AW27" s="598"/>
      <c r="AZ27" s="42" t="s">
        <v>455</v>
      </c>
      <c r="BA27" s="43">
        <f>SUMA(BA24:BA26)</f>
        <v>909736.06732500007</v>
      </c>
      <c r="BB27" s="43">
        <f t="shared" ref="BB27" si="72">SUMA(BB24:BB26)</f>
        <v>665290.44942500012</v>
      </c>
      <c r="BC27" s="43">
        <f t="shared" ref="BC27" si="73">SUMA(BC24:BC26)</f>
        <v>654513.36442499992</v>
      </c>
      <c r="BD27" s="43">
        <f t="shared" ref="BD27" si="74">SUMA(BD24:BD26)</f>
        <v>640604.35392500006</v>
      </c>
      <c r="BE27" s="43">
        <f t="shared" ref="BE27" si="75">SUMA(BE24:BE26)</f>
        <v>670796.92292499996</v>
      </c>
      <c r="BG27" s="166"/>
      <c r="BH27" s="43">
        <f>SUMA(BH24:BH26)</f>
        <v>909736.06732500007</v>
      </c>
      <c r="BI27" s="43">
        <f t="shared" ref="BI27" si="76">SUMA(BI24:BI26)</f>
        <v>665290.44942500012</v>
      </c>
      <c r="BJ27" s="43">
        <f t="shared" ref="BJ27" si="77">SUMA(BJ24:BJ26)</f>
        <v>654513.36442499992</v>
      </c>
      <c r="BK27" s="43">
        <f t="shared" ref="BK27" si="78">SUMA(BK24:BK26)</f>
        <v>640604.35392500006</v>
      </c>
      <c r="BL27" s="43">
        <f t="shared" ref="BL27" si="79">SUMA(BL24:BL26)</f>
        <v>670796.92292499996</v>
      </c>
      <c r="BO27" s="43">
        <f>SUMA(BO24:BO26)</f>
        <v>909736.06732500007</v>
      </c>
      <c r="BP27" s="43">
        <f t="shared" ref="BP27" si="80">SUMA(BP24:BP26)</f>
        <v>665290.44942500012</v>
      </c>
      <c r="BQ27" s="43">
        <f t="shared" ref="BQ27" si="81">SUMA(BQ24:BQ26)</f>
        <v>654513.36442499992</v>
      </c>
      <c r="BR27" s="43">
        <f t="shared" ref="BR27" si="82">SUMA(BR24:BR26)</f>
        <v>640604.35392500006</v>
      </c>
      <c r="BS27" s="43">
        <f t="shared" ref="BS27" si="83">SUMA(BS24:BS26)</f>
        <v>670796.92292499996</v>
      </c>
      <c r="BV27" s="43">
        <f>SUMA(BV24:BV26)</f>
        <v>909736.06732500007</v>
      </c>
      <c r="BW27" s="43">
        <f t="shared" ref="BW27" si="84">SUMA(BW24:BW26)</f>
        <v>665290.44942500012</v>
      </c>
      <c r="BX27" s="43">
        <f t="shared" ref="BX27" si="85">SUMA(BX24:BX26)</f>
        <v>654513.36442499992</v>
      </c>
      <c r="BY27" s="43">
        <f t="shared" ref="BY27" si="86">SUMA(BY24:BY26)</f>
        <v>640604.35392500006</v>
      </c>
      <c r="BZ27" s="43">
        <f t="shared" ref="BZ27" si="87">SUMA(BZ24:BZ26)</f>
        <v>670796.92292499996</v>
      </c>
      <c r="CC27" s="43">
        <f>SUMA(CC24:CC26)</f>
        <v>909736.06732500007</v>
      </c>
      <c r="CD27" s="43">
        <f t="shared" ref="CD27" si="88">SUMA(CD24:CD26)</f>
        <v>665290.44942500012</v>
      </c>
      <c r="CE27" s="43">
        <f t="shared" ref="CE27" si="89">SUMA(CE24:CE26)</f>
        <v>654513.36442499992</v>
      </c>
      <c r="CF27" s="43">
        <f t="shared" ref="CF27" si="90">SUMA(CF24:CF26)</f>
        <v>640604.35392500006</v>
      </c>
      <c r="CG27" s="43">
        <f t="shared" ref="CG27" si="91">SUMA(CG24:CG26)</f>
        <v>670796.92292499996</v>
      </c>
      <c r="CH27" s="142"/>
    </row>
    <row r="28" spans="2:86" ht="15.6" x14ac:dyDescent="0.3">
      <c r="C28" s="42" t="s">
        <v>1</v>
      </c>
      <c r="D28" s="44">
        <v>0</v>
      </c>
      <c r="E28" s="44">
        <v>0</v>
      </c>
      <c r="F28" s="44">
        <v>0</v>
      </c>
      <c r="G28" s="44">
        <v>0</v>
      </c>
      <c r="H28" s="44">
        <v>0</v>
      </c>
      <c r="J28" s="166"/>
      <c r="K28" s="44">
        <v>0</v>
      </c>
      <c r="L28" s="44">
        <v>0</v>
      </c>
      <c r="M28" s="44">
        <v>0</v>
      </c>
      <c r="N28" s="44">
        <v>0</v>
      </c>
      <c r="O28" s="44">
        <v>0</v>
      </c>
      <c r="R28" s="44">
        <v>0</v>
      </c>
      <c r="S28" s="44">
        <v>0</v>
      </c>
      <c r="T28" s="44">
        <v>0</v>
      </c>
      <c r="U28" s="44">
        <v>0</v>
      </c>
      <c r="V28" s="44">
        <v>0</v>
      </c>
      <c r="Y28" s="44">
        <v>0</v>
      </c>
      <c r="Z28" s="44">
        <v>0</v>
      </c>
      <c r="AA28" s="44">
        <v>0</v>
      </c>
      <c r="AB28" s="44">
        <v>0</v>
      </c>
      <c r="AC28" s="44">
        <v>0</v>
      </c>
      <c r="AF28" s="44">
        <v>0</v>
      </c>
      <c r="AG28" s="44">
        <v>0</v>
      </c>
      <c r="AH28" s="44">
        <v>0</v>
      </c>
      <c r="AI28" s="44">
        <v>0</v>
      </c>
      <c r="AJ28" s="44">
        <v>0</v>
      </c>
      <c r="AK28" s="142"/>
      <c r="AN28" s="599" t="s">
        <v>66</v>
      </c>
      <c r="AO28" s="599"/>
      <c r="AP28" s="599"/>
      <c r="AQ28" s="599"/>
      <c r="AR28" s="599"/>
      <c r="AS28" s="599"/>
      <c r="AT28" s="599"/>
      <c r="AU28" s="599"/>
      <c r="AV28" s="599"/>
      <c r="AW28" s="599"/>
      <c r="AZ28" s="42" t="s">
        <v>1</v>
      </c>
      <c r="BA28" s="44">
        <v>0</v>
      </c>
      <c r="BB28" s="44">
        <v>0</v>
      </c>
      <c r="BC28" s="44">
        <v>0</v>
      </c>
      <c r="BD28" s="44">
        <v>0</v>
      </c>
      <c r="BE28" s="44">
        <v>0</v>
      </c>
      <c r="BF28" s="142"/>
      <c r="BH28" s="44">
        <v>0</v>
      </c>
      <c r="BI28" s="44">
        <v>0</v>
      </c>
      <c r="BJ28" s="44">
        <v>0</v>
      </c>
      <c r="BK28" s="44">
        <v>0</v>
      </c>
      <c r="BL28" s="44">
        <v>0</v>
      </c>
      <c r="BO28" s="44">
        <v>0</v>
      </c>
      <c r="BP28" s="44">
        <v>0</v>
      </c>
      <c r="BQ28" s="44">
        <v>0</v>
      </c>
      <c r="BR28" s="44">
        <v>0</v>
      </c>
      <c r="BS28" s="44">
        <v>0</v>
      </c>
      <c r="BV28" s="44">
        <v>0</v>
      </c>
      <c r="BW28" s="44">
        <v>0</v>
      </c>
      <c r="BX28" s="44">
        <v>0</v>
      </c>
      <c r="BY28" s="44">
        <v>0</v>
      </c>
      <c r="BZ28" s="44">
        <v>0</v>
      </c>
      <c r="CC28" s="44">
        <v>0</v>
      </c>
      <c r="CD28" s="44">
        <v>0</v>
      </c>
      <c r="CE28" s="44">
        <v>0</v>
      </c>
      <c r="CF28" s="44">
        <v>0</v>
      </c>
      <c r="CG28" s="44">
        <v>0</v>
      </c>
      <c r="CH28" s="142"/>
    </row>
    <row r="29" spans="2:86" ht="15.6" customHeight="1" x14ac:dyDescent="0.3">
      <c r="C29" s="42" t="s">
        <v>439</v>
      </c>
      <c r="D29" s="43">
        <f>D27*0.1</f>
        <v>90973.606732500019</v>
      </c>
      <c r="E29" s="43">
        <f t="shared" ref="E29:H29" si="92">E27*0.1</f>
        <v>66529.044942500012</v>
      </c>
      <c r="F29" s="43">
        <f t="shared" si="92"/>
        <v>65451.336442499996</v>
      </c>
      <c r="G29" s="43">
        <f t="shared" si="92"/>
        <v>64060.43539250001</v>
      </c>
      <c r="H29" s="43">
        <f t="shared" si="92"/>
        <v>67079.692292499996</v>
      </c>
      <c r="J29" s="166"/>
      <c r="K29" s="43">
        <f>K27*0.1</f>
        <v>90973.606732500019</v>
      </c>
      <c r="L29" s="43">
        <f t="shared" ref="L29:O29" si="93">L27*0.1</f>
        <v>66529.044942500012</v>
      </c>
      <c r="M29" s="43">
        <f t="shared" si="93"/>
        <v>65451.336442499996</v>
      </c>
      <c r="N29" s="43">
        <f t="shared" si="93"/>
        <v>64060.43539250001</v>
      </c>
      <c r="O29" s="43">
        <f t="shared" si="93"/>
        <v>67079.692292499996</v>
      </c>
      <c r="R29" s="43">
        <f>R27*0.1</f>
        <v>90973.606732500019</v>
      </c>
      <c r="S29" s="43">
        <f t="shared" ref="S29:V29" si="94">S27*0.1</f>
        <v>66529.044942500012</v>
      </c>
      <c r="T29" s="43">
        <f t="shared" si="94"/>
        <v>65451.336442499996</v>
      </c>
      <c r="U29" s="43">
        <f t="shared" si="94"/>
        <v>64060.43539250001</v>
      </c>
      <c r="V29" s="43">
        <f t="shared" si="94"/>
        <v>67079.692292499996</v>
      </c>
      <c r="Y29" s="43">
        <f>Y27*0.1</f>
        <v>90973.606732500019</v>
      </c>
      <c r="Z29" s="43">
        <f t="shared" ref="Z29:AC29" si="95">Z27*0.1</f>
        <v>66529.044942500012</v>
      </c>
      <c r="AA29" s="43">
        <f t="shared" si="95"/>
        <v>65451.336442499996</v>
      </c>
      <c r="AB29" s="43">
        <f t="shared" si="95"/>
        <v>64060.43539250001</v>
      </c>
      <c r="AC29" s="43">
        <f t="shared" si="95"/>
        <v>67079.692292499996</v>
      </c>
      <c r="AF29" s="43">
        <f>AF27*0.1</f>
        <v>90973.606732500019</v>
      </c>
      <c r="AG29" s="43">
        <f t="shared" ref="AG29:AJ29" si="96">AG27*0.1</f>
        <v>66529.044942500012</v>
      </c>
      <c r="AH29" s="43">
        <f t="shared" si="96"/>
        <v>65451.336442499996</v>
      </c>
      <c r="AI29" s="43">
        <f t="shared" si="96"/>
        <v>64060.43539250001</v>
      </c>
      <c r="AJ29" s="43">
        <f t="shared" si="96"/>
        <v>67079.692292499996</v>
      </c>
      <c r="AK29" s="142"/>
      <c r="AN29" s="601" t="s">
        <v>67</v>
      </c>
      <c r="AO29" s="602"/>
      <c r="AP29" s="602"/>
      <c r="AQ29" s="602"/>
      <c r="AR29" s="602"/>
      <c r="AS29" s="602"/>
      <c r="AT29" s="602"/>
      <c r="AU29" s="602"/>
      <c r="AV29" s="602"/>
      <c r="AW29" s="603"/>
      <c r="AZ29" s="42" t="s">
        <v>439</v>
      </c>
      <c r="BA29" s="43">
        <f>BA27*0.1</f>
        <v>90973.606732500019</v>
      </c>
      <c r="BB29" s="43">
        <f t="shared" ref="BB29:BE29" si="97">BB27*0.1</f>
        <v>66529.044942500012</v>
      </c>
      <c r="BC29" s="43">
        <f t="shared" si="97"/>
        <v>65451.336442499996</v>
      </c>
      <c r="BD29" s="43">
        <f t="shared" si="97"/>
        <v>64060.43539250001</v>
      </c>
      <c r="BE29" s="43">
        <f t="shared" si="97"/>
        <v>67079.692292499996</v>
      </c>
      <c r="BF29" s="142"/>
      <c r="BH29" s="43">
        <f>BH27*0.1</f>
        <v>90973.606732500019</v>
      </c>
      <c r="BI29" s="43">
        <f t="shared" ref="BI29:BL29" si="98">BI27*0.1</f>
        <v>66529.044942500012</v>
      </c>
      <c r="BJ29" s="43">
        <f t="shared" si="98"/>
        <v>65451.336442499996</v>
      </c>
      <c r="BK29" s="43">
        <f t="shared" si="98"/>
        <v>64060.43539250001</v>
      </c>
      <c r="BL29" s="43">
        <f t="shared" si="98"/>
        <v>67079.692292499996</v>
      </c>
      <c r="BO29" s="43">
        <f>BO27*0.1</f>
        <v>90973.606732500019</v>
      </c>
      <c r="BP29" s="43">
        <f t="shared" ref="BP29:BS29" si="99">BP27*0.1</f>
        <v>66529.044942500012</v>
      </c>
      <c r="BQ29" s="43">
        <f t="shared" si="99"/>
        <v>65451.336442499996</v>
      </c>
      <c r="BR29" s="43">
        <f t="shared" si="99"/>
        <v>64060.43539250001</v>
      </c>
      <c r="BS29" s="43">
        <f t="shared" si="99"/>
        <v>67079.692292499996</v>
      </c>
      <c r="BV29" s="43">
        <f>BV27*0.1</f>
        <v>90973.606732500019</v>
      </c>
      <c r="BW29" s="43">
        <f t="shared" ref="BW29:BZ29" si="100">BW27*0.1</f>
        <v>66529.044942500012</v>
      </c>
      <c r="BX29" s="43">
        <f t="shared" si="100"/>
        <v>65451.336442499996</v>
      </c>
      <c r="BY29" s="43">
        <f t="shared" si="100"/>
        <v>64060.43539250001</v>
      </c>
      <c r="BZ29" s="43">
        <f t="shared" si="100"/>
        <v>67079.692292499996</v>
      </c>
      <c r="CC29" s="43">
        <f>CC27*0.1</f>
        <v>90973.606732500019</v>
      </c>
      <c r="CD29" s="43">
        <f t="shared" ref="CD29:CG29" si="101">CD27*0.1</f>
        <v>66529.044942500012</v>
      </c>
      <c r="CE29" s="43">
        <f t="shared" si="101"/>
        <v>65451.336442499996</v>
      </c>
      <c r="CF29" s="43">
        <f t="shared" si="101"/>
        <v>64060.43539250001</v>
      </c>
      <c r="CG29" s="43">
        <f t="shared" si="101"/>
        <v>67079.692292499996</v>
      </c>
      <c r="CH29" s="142"/>
    </row>
    <row r="30" spans="2:86" ht="15.6" customHeight="1" x14ac:dyDescent="0.3">
      <c r="C30" s="42" t="s">
        <v>445</v>
      </c>
      <c r="D30" s="43">
        <f>'Transport materials energy'!B23</f>
        <v>34436.191220424022</v>
      </c>
      <c r="E30" s="43">
        <f>'Transport materials energy'!C23</f>
        <v>16866.814906016716</v>
      </c>
      <c r="F30" s="43">
        <f>'Transport materials energy'!D23</f>
        <v>16867.03042427422</v>
      </c>
      <c r="G30" s="43">
        <f>'Transport materials energy'!E23</f>
        <v>16693.594449136493</v>
      </c>
      <c r="H30" s="43">
        <f>'Transport materials energy'!F23</f>
        <v>23145.283413305478</v>
      </c>
      <c r="J30" s="166"/>
      <c r="K30" s="43">
        <f t="shared" ref="K30:O31" si="102">D30</f>
        <v>34436.191220424022</v>
      </c>
      <c r="L30" s="43">
        <f t="shared" si="102"/>
        <v>16866.814906016716</v>
      </c>
      <c r="M30" s="43">
        <f t="shared" si="102"/>
        <v>16867.03042427422</v>
      </c>
      <c r="N30" s="43">
        <f t="shared" si="102"/>
        <v>16693.594449136493</v>
      </c>
      <c r="O30" s="43">
        <f t="shared" si="102"/>
        <v>23145.283413305478</v>
      </c>
      <c r="R30" s="43">
        <f t="shared" ref="R30:V31" si="103">K30</f>
        <v>34436.191220424022</v>
      </c>
      <c r="S30" s="43">
        <f t="shared" si="103"/>
        <v>16866.814906016716</v>
      </c>
      <c r="T30" s="43">
        <f t="shared" si="103"/>
        <v>16867.03042427422</v>
      </c>
      <c r="U30" s="43">
        <f t="shared" si="103"/>
        <v>16693.594449136493</v>
      </c>
      <c r="V30" s="43">
        <f t="shared" si="103"/>
        <v>23145.283413305478</v>
      </c>
      <c r="Y30" s="43">
        <f t="shared" ref="Y30:AC31" si="104">K30</f>
        <v>34436.191220424022</v>
      </c>
      <c r="Z30" s="43">
        <f t="shared" si="104"/>
        <v>16866.814906016716</v>
      </c>
      <c r="AA30" s="43">
        <f t="shared" si="104"/>
        <v>16867.03042427422</v>
      </c>
      <c r="AB30" s="43">
        <f t="shared" si="104"/>
        <v>16693.594449136493</v>
      </c>
      <c r="AC30" s="43">
        <f t="shared" si="104"/>
        <v>23145.283413305478</v>
      </c>
      <c r="AF30" s="43">
        <f t="shared" ref="AF30:AJ31" si="105">K30</f>
        <v>34436.191220424022</v>
      </c>
      <c r="AG30" s="43">
        <f t="shared" si="105"/>
        <v>16866.814906016716</v>
      </c>
      <c r="AH30" s="43">
        <f t="shared" si="105"/>
        <v>16867.03042427422</v>
      </c>
      <c r="AI30" s="43">
        <f t="shared" si="105"/>
        <v>16693.594449136493</v>
      </c>
      <c r="AJ30" s="43">
        <f t="shared" si="105"/>
        <v>23145.283413305478</v>
      </c>
      <c r="AK30" s="142"/>
      <c r="AN30" s="604"/>
      <c r="AO30" s="605"/>
      <c r="AP30" s="605"/>
      <c r="AQ30" s="605"/>
      <c r="AR30" s="605"/>
      <c r="AS30" s="605"/>
      <c r="AT30" s="605"/>
      <c r="AU30" s="605"/>
      <c r="AV30" s="605"/>
      <c r="AW30" s="606"/>
      <c r="AZ30" s="42" t="s">
        <v>445</v>
      </c>
      <c r="BA30" s="43">
        <v>34436.191220424022</v>
      </c>
      <c r="BB30" s="43">
        <v>16866.814906016716</v>
      </c>
      <c r="BC30" s="43">
        <v>16867.03042427422</v>
      </c>
      <c r="BD30" s="43">
        <v>16693.594449136493</v>
      </c>
      <c r="BE30" s="43">
        <v>23145.283413305478</v>
      </c>
      <c r="BF30" s="142"/>
      <c r="BH30" s="43">
        <f t="shared" ref="BH30:BL31" si="106">BA30</f>
        <v>34436.191220424022</v>
      </c>
      <c r="BI30" s="43">
        <f t="shared" si="106"/>
        <v>16866.814906016716</v>
      </c>
      <c r="BJ30" s="43">
        <f t="shared" si="106"/>
        <v>16867.03042427422</v>
      </c>
      <c r="BK30" s="43">
        <f t="shared" si="106"/>
        <v>16693.594449136493</v>
      </c>
      <c r="BL30" s="43">
        <f t="shared" si="106"/>
        <v>23145.283413305478</v>
      </c>
      <c r="BO30" s="43">
        <f t="shared" ref="BO30:BS31" si="107">BH30</f>
        <v>34436.191220424022</v>
      </c>
      <c r="BP30" s="43">
        <f t="shared" si="107"/>
        <v>16866.814906016716</v>
      </c>
      <c r="BQ30" s="43">
        <f t="shared" si="107"/>
        <v>16867.03042427422</v>
      </c>
      <c r="BR30" s="43">
        <f t="shared" si="107"/>
        <v>16693.594449136493</v>
      </c>
      <c r="BS30" s="43">
        <f t="shared" si="107"/>
        <v>23145.283413305478</v>
      </c>
      <c r="BV30" s="43">
        <f t="shared" ref="BV30:BZ31" si="108">BH30</f>
        <v>34436.191220424022</v>
      </c>
      <c r="BW30" s="43">
        <f t="shared" si="108"/>
        <v>16866.814906016716</v>
      </c>
      <c r="BX30" s="43">
        <f t="shared" si="108"/>
        <v>16867.03042427422</v>
      </c>
      <c r="BY30" s="43">
        <f t="shared" si="108"/>
        <v>16693.594449136493</v>
      </c>
      <c r="BZ30" s="43">
        <f t="shared" si="108"/>
        <v>23145.283413305478</v>
      </c>
      <c r="CC30" s="43">
        <f t="shared" ref="CC30:CG31" si="109">BH30</f>
        <v>34436.191220424022</v>
      </c>
      <c r="CD30" s="43">
        <f t="shared" si="109"/>
        <v>16866.814906016716</v>
      </c>
      <c r="CE30" s="43">
        <f t="shared" si="109"/>
        <v>16867.03042427422</v>
      </c>
      <c r="CF30" s="43">
        <f t="shared" si="109"/>
        <v>16693.594449136493</v>
      </c>
      <c r="CG30" s="43">
        <f t="shared" si="109"/>
        <v>23145.283413305478</v>
      </c>
      <c r="CH30" s="142"/>
    </row>
    <row r="31" spans="2:86" ht="15.6" x14ac:dyDescent="0.3">
      <c r="C31" s="42" t="s">
        <v>446</v>
      </c>
      <c r="D31" s="141">
        <f>'Transport materials energy'!G23*2</f>
        <v>131440.79891434699</v>
      </c>
      <c r="E31" s="141">
        <f>'Transport materials energy'!H23*2</f>
        <v>96302.046285532357</v>
      </c>
      <c r="F31" s="141">
        <f>'Transport materials energy'!I23*2</f>
        <v>96302.477322047387</v>
      </c>
      <c r="G31" s="141">
        <f>'Transport materials energy'!J23*2</f>
        <v>95955.605371771904</v>
      </c>
      <c r="H31" s="141">
        <f>'Transport materials energy'!K23*2</f>
        <v>108858.98330010986</v>
      </c>
      <c r="J31" s="166"/>
      <c r="K31" s="141">
        <f t="shared" si="102"/>
        <v>131440.79891434699</v>
      </c>
      <c r="L31" s="141">
        <f t="shared" si="102"/>
        <v>96302.046285532357</v>
      </c>
      <c r="M31" s="141">
        <f t="shared" si="102"/>
        <v>96302.477322047387</v>
      </c>
      <c r="N31" s="141">
        <f t="shared" si="102"/>
        <v>95955.605371771904</v>
      </c>
      <c r="O31" s="141">
        <f t="shared" si="102"/>
        <v>108858.98330010986</v>
      </c>
      <c r="R31" s="141">
        <f t="shared" si="103"/>
        <v>131440.79891434699</v>
      </c>
      <c r="S31" s="141">
        <f t="shared" si="103"/>
        <v>96302.046285532357</v>
      </c>
      <c r="T31" s="141">
        <f t="shared" si="103"/>
        <v>96302.477322047387</v>
      </c>
      <c r="U31" s="141">
        <f t="shared" si="103"/>
        <v>95955.605371771904</v>
      </c>
      <c r="V31" s="141">
        <f t="shared" si="103"/>
        <v>108858.98330010986</v>
      </c>
      <c r="Y31" s="141">
        <f t="shared" si="104"/>
        <v>131440.79891434699</v>
      </c>
      <c r="Z31" s="141">
        <f t="shared" si="104"/>
        <v>96302.046285532357</v>
      </c>
      <c r="AA31" s="141">
        <f t="shared" si="104"/>
        <v>96302.477322047387</v>
      </c>
      <c r="AB31" s="141">
        <f t="shared" si="104"/>
        <v>95955.605371771904</v>
      </c>
      <c r="AC31" s="141">
        <f t="shared" si="104"/>
        <v>108858.98330010986</v>
      </c>
      <c r="AF31" s="141">
        <f t="shared" si="105"/>
        <v>131440.79891434699</v>
      </c>
      <c r="AG31" s="141">
        <f t="shared" si="105"/>
        <v>96302.046285532357</v>
      </c>
      <c r="AH31" s="141">
        <f t="shared" si="105"/>
        <v>96302.477322047387</v>
      </c>
      <c r="AI31" s="141">
        <f t="shared" si="105"/>
        <v>95955.605371771904</v>
      </c>
      <c r="AJ31" s="141">
        <f t="shared" si="105"/>
        <v>108858.98330010986</v>
      </c>
      <c r="AK31" s="142"/>
      <c r="AN31" s="600" t="s">
        <v>277</v>
      </c>
      <c r="AO31" s="599"/>
      <c r="AP31" s="599"/>
      <c r="AQ31" s="599"/>
      <c r="AR31" s="599"/>
      <c r="AS31" s="599"/>
      <c r="AT31" s="599"/>
      <c r="AU31" s="599"/>
      <c r="AV31" s="599"/>
      <c r="AW31" s="599"/>
      <c r="AZ31" s="42" t="s">
        <v>446</v>
      </c>
      <c r="BA31" s="141">
        <v>131440.79891434699</v>
      </c>
      <c r="BB31" s="141">
        <v>96302.046285532357</v>
      </c>
      <c r="BC31" s="141">
        <v>96302.477322047387</v>
      </c>
      <c r="BD31" s="141">
        <v>95955.605371771904</v>
      </c>
      <c r="BE31" s="141">
        <v>108858.98330010986</v>
      </c>
      <c r="BF31" s="142"/>
      <c r="BH31" s="141">
        <f t="shared" si="106"/>
        <v>131440.79891434699</v>
      </c>
      <c r="BI31" s="141">
        <f t="shared" si="106"/>
        <v>96302.046285532357</v>
      </c>
      <c r="BJ31" s="141">
        <f t="shared" si="106"/>
        <v>96302.477322047387</v>
      </c>
      <c r="BK31" s="141">
        <f t="shared" si="106"/>
        <v>95955.605371771904</v>
      </c>
      <c r="BL31" s="141">
        <f t="shared" si="106"/>
        <v>108858.98330010986</v>
      </c>
      <c r="BO31" s="141">
        <f t="shared" si="107"/>
        <v>131440.79891434699</v>
      </c>
      <c r="BP31" s="141">
        <f t="shared" si="107"/>
        <v>96302.046285532357</v>
      </c>
      <c r="BQ31" s="141">
        <f t="shared" si="107"/>
        <v>96302.477322047387</v>
      </c>
      <c r="BR31" s="141">
        <f t="shared" si="107"/>
        <v>95955.605371771904</v>
      </c>
      <c r="BS31" s="141">
        <f t="shared" si="107"/>
        <v>108858.98330010986</v>
      </c>
      <c r="BV31" s="141">
        <f t="shared" si="108"/>
        <v>131440.79891434699</v>
      </c>
      <c r="BW31" s="141">
        <f t="shared" si="108"/>
        <v>96302.046285532357</v>
      </c>
      <c r="BX31" s="141">
        <f t="shared" si="108"/>
        <v>96302.477322047387</v>
      </c>
      <c r="BY31" s="141">
        <f t="shared" si="108"/>
        <v>95955.605371771904</v>
      </c>
      <c r="BZ31" s="141">
        <f t="shared" si="108"/>
        <v>108858.98330010986</v>
      </c>
      <c r="CC31" s="141">
        <f t="shared" si="109"/>
        <v>131440.79891434699</v>
      </c>
      <c r="CD31" s="141">
        <f t="shared" si="109"/>
        <v>96302.046285532357</v>
      </c>
      <c r="CE31" s="141">
        <f t="shared" si="109"/>
        <v>96302.477322047387</v>
      </c>
      <c r="CF31" s="141">
        <f t="shared" si="109"/>
        <v>95955.605371771904</v>
      </c>
      <c r="CG31" s="141">
        <f t="shared" si="109"/>
        <v>108858.98330010986</v>
      </c>
      <c r="CH31" s="142"/>
    </row>
    <row r="32" spans="2:86" ht="18" customHeight="1" x14ac:dyDescent="0.3">
      <c r="C32" s="42" t="s">
        <v>95</v>
      </c>
      <c r="D32" s="44">
        <f>$D$14</f>
        <v>10</v>
      </c>
      <c r="E32" s="44">
        <f>$E$14</f>
        <v>10</v>
      </c>
      <c r="F32" s="44">
        <f>$F$14</f>
        <v>10</v>
      </c>
      <c r="G32" s="44">
        <f>$G$14</f>
        <v>10</v>
      </c>
      <c r="H32" s="44">
        <f>$H$14</f>
        <v>10</v>
      </c>
      <c r="J32" s="166"/>
      <c r="K32" s="44">
        <f>$D$14</f>
        <v>10</v>
      </c>
      <c r="L32" s="44">
        <f>$E$14</f>
        <v>10</v>
      </c>
      <c r="M32" s="44">
        <f>$F$14</f>
        <v>10</v>
      </c>
      <c r="N32" s="44">
        <f>$G$14</f>
        <v>10</v>
      </c>
      <c r="O32" s="44">
        <f>$H$14</f>
        <v>10</v>
      </c>
      <c r="R32" s="44">
        <f>$D$14</f>
        <v>10</v>
      </c>
      <c r="S32" s="44">
        <f>$E$14</f>
        <v>10</v>
      </c>
      <c r="T32" s="44">
        <f>$F$14</f>
        <v>10</v>
      </c>
      <c r="U32" s="44">
        <f>$G$14</f>
        <v>10</v>
      </c>
      <c r="V32" s="44">
        <f>$H$14</f>
        <v>10</v>
      </c>
      <c r="Y32" s="44">
        <f>$D$14</f>
        <v>10</v>
      </c>
      <c r="Z32" s="44">
        <f>$E$14</f>
        <v>10</v>
      </c>
      <c r="AA32" s="44">
        <f>$F$14</f>
        <v>10</v>
      </c>
      <c r="AB32" s="44">
        <f>$G$14</f>
        <v>10</v>
      </c>
      <c r="AC32" s="44">
        <f>$H$14</f>
        <v>10</v>
      </c>
      <c r="AF32" s="44">
        <f>$D$14</f>
        <v>10</v>
      </c>
      <c r="AG32" s="44">
        <f>$E$14</f>
        <v>10</v>
      </c>
      <c r="AH32" s="44">
        <f>$F$14</f>
        <v>10</v>
      </c>
      <c r="AI32" s="44">
        <f>$G$14</f>
        <v>10</v>
      </c>
      <c r="AJ32" s="44">
        <f>$H$14</f>
        <v>10</v>
      </c>
      <c r="AK32" s="142"/>
      <c r="AN32" s="607" t="s">
        <v>321</v>
      </c>
      <c r="AO32" s="602"/>
      <c r="AP32" s="602"/>
      <c r="AQ32" s="602"/>
      <c r="AR32" s="602"/>
      <c r="AS32" s="602"/>
      <c r="AT32" s="602"/>
      <c r="AU32" s="602"/>
      <c r="AV32" s="602"/>
      <c r="AW32" s="603"/>
      <c r="AZ32" s="42" t="s">
        <v>95</v>
      </c>
      <c r="BA32" s="44">
        <f>$BA$14</f>
        <v>10</v>
      </c>
      <c r="BB32" s="44">
        <f>$BB$14</f>
        <v>10</v>
      </c>
      <c r="BC32" s="44">
        <f>$BC$14</f>
        <v>10</v>
      </c>
      <c r="BD32" s="44">
        <f>$BD$14</f>
        <v>10</v>
      </c>
      <c r="BE32" s="44">
        <f>$BE$14</f>
        <v>10</v>
      </c>
      <c r="BF32" s="142"/>
      <c r="BH32" s="44">
        <f>$BA$14</f>
        <v>10</v>
      </c>
      <c r="BI32" s="44">
        <f>$BB$14</f>
        <v>10</v>
      </c>
      <c r="BJ32" s="44">
        <f>$BC$14</f>
        <v>10</v>
      </c>
      <c r="BK32" s="44">
        <f>$BD$14</f>
        <v>10</v>
      </c>
      <c r="BL32" s="44">
        <f>$BE$14</f>
        <v>10</v>
      </c>
      <c r="BO32" s="44">
        <f>$BA$14</f>
        <v>10</v>
      </c>
      <c r="BP32" s="44">
        <f>$BB$14</f>
        <v>10</v>
      </c>
      <c r="BQ32" s="44">
        <f>$BC$14</f>
        <v>10</v>
      </c>
      <c r="BR32" s="44">
        <f>$BD$14</f>
        <v>10</v>
      </c>
      <c r="BS32" s="44">
        <f>$BE$14</f>
        <v>10</v>
      </c>
      <c r="BV32" s="44">
        <f>$BA$14</f>
        <v>10</v>
      </c>
      <c r="BW32" s="44">
        <f>$BB$14</f>
        <v>10</v>
      </c>
      <c r="BX32" s="44">
        <f>$BC$14</f>
        <v>10</v>
      </c>
      <c r="BY32" s="44">
        <f>$BD$14</f>
        <v>10</v>
      </c>
      <c r="BZ32" s="44">
        <f>$BE$14</f>
        <v>10</v>
      </c>
      <c r="CC32" s="44">
        <f>$BA$14</f>
        <v>10</v>
      </c>
      <c r="CD32" s="44">
        <f>$BB$14</f>
        <v>10</v>
      </c>
      <c r="CE32" s="44">
        <f>$BC$14</f>
        <v>10</v>
      </c>
      <c r="CF32" s="44">
        <f>$BD$14</f>
        <v>10</v>
      </c>
      <c r="CG32" s="44">
        <f>$BE$14</f>
        <v>10</v>
      </c>
      <c r="CH32" s="142"/>
    </row>
    <row r="33" spans="2:86" ht="15.6" customHeight="1" x14ac:dyDescent="0.3">
      <c r="C33" s="42" t="s">
        <v>306</v>
      </c>
      <c r="D33" s="43">
        <f>SUMA(D27:D30)</f>
        <v>1035145.8652779241</v>
      </c>
      <c r="E33" s="43">
        <f t="shared" ref="E33:H33" si="110">SUMA(E27:E30)</f>
        <v>748686.30927351676</v>
      </c>
      <c r="F33" s="43">
        <f t="shared" si="110"/>
        <v>736831.73129177419</v>
      </c>
      <c r="G33" s="43">
        <f t="shared" si="110"/>
        <v>721358.3837666366</v>
      </c>
      <c r="H33" s="43">
        <f t="shared" si="110"/>
        <v>761021.89863080543</v>
      </c>
      <c r="J33" s="166"/>
      <c r="K33" s="43">
        <f>SUMA(K27:K30)</f>
        <v>1035145.8652779241</v>
      </c>
      <c r="L33" s="43">
        <f t="shared" ref="L33:O33" si="111">SUMA(L27:L30)</f>
        <v>748686.30927351676</v>
      </c>
      <c r="M33" s="43">
        <f t="shared" si="111"/>
        <v>736831.73129177419</v>
      </c>
      <c r="N33" s="43">
        <f t="shared" si="111"/>
        <v>721358.3837666366</v>
      </c>
      <c r="O33" s="43">
        <f t="shared" si="111"/>
        <v>761021.89863080543</v>
      </c>
      <c r="R33" s="43">
        <f>SUMA(R27:R30)</f>
        <v>1035145.8652779241</v>
      </c>
      <c r="S33" s="43">
        <f t="shared" ref="S33:V33" si="112">SUMA(S27:S30)</f>
        <v>748686.30927351676</v>
      </c>
      <c r="T33" s="43">
        <f t="shared" si="112"/>
        <v>736831.73129177419</v>
      </c>
      <c r="U33" s="43">
        <f t="shared" si="112"/>
        <v>721358.3837666366</v>
      </c>
      <c r="V33" s="43">
        <f t="shared" si="112"/>
        <v>761021.89863080543</v>
      </c>
      <c r="Y33" s="43">
        <f>SUMA(Y27:Y30)</f>
        <v>1035145.8652779241</v>
      </c>
      <c r="Z33" s="43">
        <f t="shared" ref="Z33:AC33" si="113">SUMA(Z27:Z30)</f>
        <v>748686.30927351676</v>
      </c>
      <c r="AA33" s="43">
        <f t="shared" si="113"/>
        <v>736831.73129177419</v>
      </c>
      <c r="AB33" s="43">
        <f t="shared" si="113"/>
        <v>721358.3837666366</v>
      </c>
      <c r="AC33" s="43">
        <f t="shared" si="113"/>
        <v>761021.89863080543</v>
      </c>
      <c r="AF33" s="43">
        <f>SUMA(AF27:AF30)</f>
        <v>1035145.8652779241</v>
      </c>
      <c r="AG33" s="43">
        <f t="shared" ref="AG33:AJ33" si="114">SUMA(AG27:AG30)</f>
        <v>748686.30927351676</v>
      </c>
      <c r="AH33" s="43">
        <f t="shared" si="114"/>
        <v>736831.73129177419</v>
      </c>
      <c r="AI33" s="43">
        <f t="shared" si="114"/>
        <v>721358.3837666366</v>
      </c>
      <c r="AJ33" s="43">
        <f t="shared" si="114"/>
        <v>761021.89863080543</v>
      </c>
      <c r="AK33" s="142"/>
      <c r="AN33" s="604"/>
      <c r="AO33" s="605"/>
      <c r="AP33" s="605"/>
      <c r="AQ33" s="605"/>
      <c r="AR33" s="605"/>
      <c r="AS33" s="605"/>
      <c r="AT33" s="605"/>
      <c r="AU33" s="605"/>
      <c r="AV33" s="605"/>
      <c r="AW33" s="606"/>
      <c r="AZ33" s="42" t="s">
        <v>306</v>
      </c>
      <c r="BA33" s="43">
        <f>SUMA(BA27:BA30)</f>
        <v>1035145.8652779241</v>
      </c>
      <c r="BB33" s="43">
        <f t="shared" ref="BB33:BE33" si="115">SUMA(BB27:BB30)</f>
        <v>748686.30927351676</v>
      </c>
      <c r="BC33" s="43">
        <f t="shared" si="115"/>
        <v>736831.73129177419</v>
      </c>
      <c r="BD33" s="43">
        <f t="shared" si="115"/>
        <v>721358.3837666366</v>
      </c>
      <c r="BE33" s="43">
        <f t="shared" si="115"/>
        <v>761021.89863080543</v>
      </c>
      <c r="BF33" s="142"/>
      <c r="BH33" s="43">
        <f>SUMA(BH27:BH30)</f>
        <v>1035145.8652779241</v>
      </c>
      <c r="BI33" s="43">
        <f t="shared" ref="BI33:BL33" si="116">SUMA(BI27:BI30)</f>
        <v>748686.30927351676</v>
      </c>
      <c r="BJ33" s="43">
        <f t="shared" si="116"/>
        <v>736831.73129177419</v>
      </c>
      <c r="BK33" s="43">
        <f t="shared" si="116"/>
        <v>721358.3837666366</v>
      </c>
      <c r="BL33" s="43">
        <f t="shared" si="116"/>
        <v>761021.89863080543</v>
      </c>
      <c r="BO33" s="43">
        <f>SUMA(BO27:BO30)</f>
        <v>1035145.8652779241</v>
      </c>
      <c r="BP33" s="43">
        <f t="shared" ref="BP33:BS33" si="117">SUMA(BP27:BP30)</f>
        <v>748686.30927351676</v>
      </c>
      <c r="BQ33" s="43">
        <f t="shared" si="117"/>
        <v>736831.73129177419</v>
      </c>
      <c r="BR33" s="43">
        <f t="shared" si="117"/>
        <v>721358.3837666366</v>
      </c>
      <c r="BS33" s="43">
        <f t="shared" si="117"/>
        <v>761021.89863080543</v>
      </c>
      <c r="BV33" s="43">
        <f>SUMA(BV27:BV30)</f>
        <v>1035145.8652779241</v>
      </c>
      <c r="BW33" s="43">
        <f t="shared" ref="BW33:BZ33" si="118">SUMA(BW27:BW30)</f>
        <v>748686.30927351676</v>
      </c>
      <c r="BX33" s="43">
        <f t="shared" si="118"/>
        <v>736831.73129177419</v>
      </c>
      <c r="BY33" s="43">
        <f t="shared" si="118"/>
        <v>721358.3837666366</v>
      </c>
      <c r="BZ33" s="43">
        <f t="shared" si="118"/>
        <v>761021.89863080543</v>
      </c>
      <c r="CC33" s="43">
        <f>SUMA(CC27:CC30)</f>
        <v>1035145.8652779241</v>
      </c>
      <c r="CD33" s="43">
        <f t="shared" ref="CD33:CG33" si="119">SUMA(CD27:CD30)</f>
        <v>748686.30927351676</v>
      </c>
      <c r="CE33" s="43">
        <f t="shared" si="119"/>
        <v>736831.73129177419</v>
      </c>
      <c r="CF33" s="43">
        <f t="shared" si="119"/>
        <v>721358.3837666366</v>
      </c>
      <c r="CG33" s="43">
        <f t="shared" si="119"/>
        <v>761021.89863080543</v>
      </c>
      <c r="CH33" s="142"/>
    </row>
    <row r="34" spans="2:86" ht="16.2" customHeight="1" x14ac:dyDescent="0.3">
      <c r="C34" s="42" t="s">
        <v>307</v>
      </c>
      <c r="D34" s="43">
        <f>SUMA(D27:D29)+D31</f>
        <v>1132150.472971847</v>
      </c>
      <c r="E34" s="43">
        <f t="shared" ref="E34:H34" si="120">SUMA(E27:E29)+E31</f>
        <v>828121.54065303248</v>
      </c>
      <c r="F34" s="43">
        <f t="shared" si="120"/>
        <v>816267.17818954727</v>
      </c>
      <c r="G34" s="43">
        <f t="shared" si="120"/>
        <v>800620.39468927193</v>
      </c>
      <c r="H34" s="43">
        <f t="shared" si="120"/>
        <v>846735.59851760976</v>
      </c>
      <c r="J34" s="166"/>
      <c r="K34" s="43">
        <f>SUMA(K27:K29)+K31</f>
        <v>1132150.472971847</v>
      </c>
      <c r="L34" s="43">
        <f t="shared" ref="L34:O34" si="121">SUMA(L27:L29)+L31</f>
        <v>828121.54065303248</v>
      </c>
      <c r="M34" s="43">
        <f t="shared" si="121"/>
        <v>816267.17818954727</v>
      </c>
      <c r="N34" s="43">
        <f t="shared" si="121"/>
        <v>800620.39468927193</v>
      </c>
      <c r="O34" s="43">
        <f t="shared" si="121"/>
        <v>846735.59851760976</v>
      </c>
      <c r="R34" s="43">
        <f>SUMA(R27:R29)+R31</f>
        <v>1132150.472971847</v>
      </c>
      <c r="S34" s="43">
        <f t="shared" ref="S34:V34" si="122">SUMA(S27:S29)+S31</f>
        <v>828121.54065303248</v>
      </c>
      <c r="T34" s="43">
        <f t="shared" si="122"/>
        <v>816267.17818954727</v>
      </c>
      <c r="U34" s="43">
        <f t="shared" si="122"/>
        <v>800620.39468927193</v>
      </c>
      <c r="V34" s="43">
        <f t="shared" si="122"/>
        <v>846735.59851760976</v>
      </c>
      <c r="Y34" s="43">
        <f>SUMA(Y27:Y29)+Y31</f>
        <v>1132150.472971847</v>
      </c>
      <c r="Z34" s="43">
        <f t="shared" ref="Z34:AC34" si="123">SUMA(Z27:Z29)+Z31</f>
        <v>828121.54065303248</v>
      </c>
      <c r="AA34" s="43">
        <f t="shared" si="123"/>
        <v>816267.17818954727</v>
      </c>
      <c r="AB34" s="43">
        <f t="shared" si="123"/>
        <v>800620.39468927193</v>
      </c>
      <c r="AC34" s="43">
        <f t="shared" si="123"/>
        <v>846735.59851760976</v>
      </c>
      <c r="AF34" s="43">
        <f>SUMA(AF27:AF29)+AF31</f>
        <v>1132150.472971847</v>
      </c>
      <c r="AG34" s="43">
        <f t="shared" ref="AG34:AJ34" si="124">SUMA(AG27:AG29)+AG31</f>
        <v>828121.54065303248</v>
      </c>
      <c r="AH34" s="43">
        <f t="shared" si="124"/>
        <v>816267.17818954727</v>
      </c>
      <c r="AI34" s="43">
        <f t="shared" si="124"/>
        <v>800620.39468927193</v>
      </c>
      <c r="AJ34" s="43">
        <f t="shared" si="124"/>
        <v>846735.59851760976</v>
      </c>
      <c r="AK34" s="142"/>
      <c r="AN34" s="608" t="s">
        <v>68</v>
      </c>
      <c r="AO34" s="608"/>
      <c r="AP34" s="608"/>
      <c r="AQ34" s="608"/>
      <c r="AR34" s="608"/>
      <c r="AS34" s="608"/>
      <c r="AT34" s="608"/>
      <c r="AU34" s="608"/>
      <c r="AV34" s="608"/>
      <c r="AW34" s="608"/>
      <c r="AZ34" s="42" t="s">
        <v>307</v>
      </c>
      <c r="BA34" s="43">
        <f>SUMA(BA27:BA29)+BA31</f>
        <v>1132150.472971847</v>
      </c>
      <c r="BB34" s="43">
        <f t="shared" ref="BB34:BE34" si="125">SUMA(BB27:BB29)+BB31</f>
        <v>828121.54065303248</v>
      </c>
      <c r="BC34" s="43">
        <f t="shared" si="125"/>
        <v>816267.17818954727</v>
      </c>
      <c r="BD34" s="43">
        <f t="shared" si="125"/>
        <v>800620.39468927193</v>
      </c>
      <c r="BE34" s="43">
        <f t="shared" si="125"/>
        <v>846735.59851760976</v>
      </c>
      <c r="BF34" s="142"/>
      <c r="BH34" s="43">
        <f>SUMA(BH27:BH29)+BH31</f>
        <v>1132150.472971847</v>
      </c>
      <c r="BI34" s="43">
        <f t="shared" ref="BI34:BL34" si="126">SUMA(BI27:BI29)+BI31</f>
        <v>828121.54065303248</v>
      </c>
      <c r="BJ34" s="43">
        <f t="shared" si="126"/>
        <v>816267.17818954727</v>
      </c>
      <c r="BK34" s="43">
        <f t="shared" si="126"/>
        <v>800620.39468927193</v>
      </c>
      <c r="BL34" s="43">
        <f t="shared" si="126"/>
        <v>846735.59851760976</v>
      </c>
      <c r="BO34" s="43">
        <f>SUMA(BO27:BO29)+BO31</f>
        <v>1132150.472971847</v>
      </c>
      <c r="BP34" s="43">
        <f t="shared" ref="BP34:BS34" si="127">SUMA(BP27:BP29)+BP31</f>
        <v>828121.54065303248</v>
      </c>
      <c r="BQ34" s="43">
        <f t="shared" si="127"/>
        <v>816267.17818954727</v>
      </c>
      <c r="BR34" s="43">
        <f t="shared" si="127"/>
        <v>800620.39468927193</v>
      </c>
      <c r="BS34" s="43">
        <f t="shared" si="127"/>
        <v>846735.59851760976</v>
      </c>
      <c r="BV34" s="43">
        <f>SUMA(BV27:BV29)+BV31</f>
        <v>1132150.472971847</v>
      </c>
      <c r="BW34" s="43">
        <f t="shared" ref="BW34:BZ34" si="128">SUMA(BW27:BW29)+BW31</f>
        <v>828121.54065303248</v>
      </c>
      <c r="BX34" s="43">
        <f t="shared" si="128"/>
        <v>816267.17818954727</v>
      </c>
      <c r="BY34" s="43">
        <f t="shared" si="128"/>
        <v>800620.39468927193</v>
      </c>
      <c r="BZ34" s="43">
        <f t="shared" si="128"/>
        <v>846735.59851760976</v>
      </c>
      <c r="CC34" s="43">
        <f>SUMA(CC27:CC29)+CC31</f>
        <v>1132150.472971847</v>
      </c>
      <c r="CD34" s="43">
        <f t="shared" ref="CD34:CG34" si="129">SUMA(CD27:CD29)+CD31</f>
        <v>828121.54065303248</v>
      </c>
      <c r="CE34" s="43">
        <f t="shared" si="129"/>
        <v>816267.17818954727</v>
      </c>
      <c r="CF34" s="43">
        <f t="shared" si="129"/>
        <v>800620.39468927193</v>
      </c>
      <c r="CG34" s="43">
        <f t="shared" si="129"/>
        <v>846735.59851760976</v>
      </c>
      <c r="CH34" s="142"/>
    </row>
    <row r="35" spans="2:86" ht="15.6" customHeight="1" x14ac:dyDescent="0.3">
      <c r="C35" s="42" t="s">
        <v>291</v>
      </c>
      <c r="D35" s="44">
        <f>$D$12</f>
        <v>4.8923679060665368E-3</v>
      </c>
      <c r="E35" s="44">
        <f>E12</f>
        <v>4.8923679060665368E-3</v>
      </c>
      <c r="F35" s="44">
        <f>F12</f>
        <v>4.8923679060665368E-3</v>
      </c>
      <c r="G35" s="44">
        <f>G12</f>
        <v>4.8923679060665368E-3</v>
      </c>
      <c r="H35" s="44">
        <f>H12</f>
        <v>4.8923679060665368E-3</v>
      </c>
      <c r="J35" s="166"/>
      <c r="K35" s="44">
        <f>$D$12</f>
        <v>4.8923679060665368E-3</v>
      </c>
      <c r="L35" s="44">
        <f t="shared" ref="L35:O35" si="130">$D$12</f>
        <v>4.8923679060665368E-3</v>
      </c>
      <c r="M35" s="44">
        <f t="shared" si="130"/>
        <v>4.8923679060665368E-3</v>
      </c>
      <c r="N35" s="44">
        <f t="shared" si="130"/>
        <v>4.8923679060665368E-3</v>
      </c>
      <c r="O35" s="44">
        <f t="shared" si="130"/>
        <v>4.8923679060665368E-3</v>
      </c>
      <c r="R35" s="44">
        <f>$D$12</f>
        <v>4.8923679060665368E-3</v>
      </c>
      <c r="S35" s="44">
        <f t="shared" ref="S35:V35" si="131">$D$12</f>
        <v>4.8923679060665368E-3</v>
      </c>
      <c r="T35" s="44">
        <f t="shared" si="131"/>
        <v>4.8923679060665368E-3</v>
      </c>
      <c r="U35" s="44">
        <f t="shared" si="131"/>
        <v>4.8923679060665368E-3</v>
      </c>
      <c r="V35" s="44">
        <f t="shared" si="131"/>
        <v>4.8923679060665368E-3</v>
      </c>
      <c r="Y35" s="44">
        <f>$D$12</f>
        <v>4.8923679060665368E-3</v>
      </c>
      <c r="Z35" s="44">
        <f t="shared" ref="Z35:AC35" si="132">$D$12</f>
        <v>4.8923679060665368E-3</v>
      </c>
      <c r="AA35" s="44">
        <f t="shared" si="132"/>
        <v>4.8923679060665368E-3</v>
      </c>
      <c r="AB35" s="44">
        <f t="shared" si="132"/>
        <v>4.8923679060665368E-3</v>
      </c>
      <c r="AC35" s="44">
        <f t="shared" si="132"/>
        <v>4.8923679060665368E-3</v>
      </c>
      <c r="AF35" s="44">
        <f>$D$12</f>
        <v>4.8923679060665368E-3</v>
      </c>
      <c r="AG35" s="44">
        <f t="shared" ref="AG35:AJ35" si="133">$D$12</f>
        <v>4.8923679060665368E-3</v>
      </c>
      <c r="AH35" s="44">
        <f t="shared" si="133"/>
        <v>4.8923679060665368E-3</v>
      </c>
      <c r="AI35" s="44">
        <f t="shared" si="133"/>
        <v>4.8923679060665368E-3</v>
      </c>
      <c r="AJ35" s="44">
        <f t="shared" si="133"/>
        <v>4.8923679060665368E-3</v>
      </c>
      <c r="AK35" s="142"/>
      <c r="AN35" s="608"/>
      <c r="AO35" s="608"/>
      <c r="AP35" s="608"/>
      <c r="AQ35" s="608"/>
      <c r="AR35" s="608"/>
      <c r="AS35" s="608"/>
      <c r="AT35" s="608"/>
      <c r="AU35" s="608"/>
      <c r="AV35" s="608"/>
      <c r="AW35" s="608"/>
      <c r="AZ35" s="42" t="s">
        <v>291</v>
      </c>
      <c r="BA35" s="44">
        <f>BA12</f>
        <v>6.5231572080887154E-3</v>
      </c>
      <c r="BB35" s="44">
        <f>BB12</f>
        <v>6.5231572080887154E-3</v>
      </c>
      <c r="BC35" s="44">
        <f>BC12</f>
        <v>6.5231572080887154E-3</v>
      </c>
      <c r="BD35" s="44">
        <f>BD12</f>
        <v>6.5231572080887154E-3</v>
      </c>
      <c r="BE35" s="44">
        <f>BE12</f>
        <v>6.5231572080887154E-3</v>
      </c>
      <c r="BF35" s="142"/>
      <c r="BH35" s="44">
        <f>$BA$12</f>
        <v>6.5231572080887154E-3</v>
      </c>
      <c r="BI35" s="44">
        <f>$BA$12</f>
        <v>6.5231572080887154E-3</v>
      </c>
      <c r="BJ35" s="44">
        <f>$BA$12</f>
        <v>6.5231572080887154E-3</v>
      </c>
      <c r="BK35" s="44">
        <f>$BA$12</f>
        <v>6.5231572080887154E-3</v>
      </c>
      <c r="BL35" s="44">
        <f>$BA$12</f>
        <v>6.5231572080887154E-3</v>
      </c>
      <c r="BO35" s="44">
        <f>$BA$12</f>
        <v>6.5231572080887154E-3</v>
      </c>
      <c r="BP35" s="44">
        <f>$BA$12</f>
        <v>6.5231572080887154E-3</v>
      </c>
      <c r="BQ35" s="44">
        <f>$BA$12</f>
        <v>6.5231572080887154E-3</v>
      </c>
      <c r="BR35" s="44">
        <f>$BA$12</f>
        <v>6.5231572080887154E-3</v>
      </c>
      <c r="BS35" s="44">
        <f>$BA$12</f>
        <v>6.5231572080887154E-3</v>
      </c>
      <c r="BV35" s="44">
        <f>$BA$12</f>
        <v>6.5231572080887154E-3</v>
      </c>
      <c r="BW35" s="44">
        <f>$BA$12</f>
        <v>6.5231572080887154E-3</v>
      </c>
      <c r="BX35" s="44">
        <f>$BA$12</f>
        <v>6.5231572080887154E-3</v>
      </c>
      <c r="BY35" s="44">
        <f>$BA$12</f>
        <v>6.5231572080887154E-3</v>
      </c>
      <c r="BZ35" s="44">
        <f>$BA$12</f>
        <v>6.5231572080887154E-3</v>
      </c>
      <c r="CC35" s="44">
        <f>$BA$12</f>
        <v>6.5231572080887154E-3</v>
      </c>
      <c r="CD35" s="44">
        <f>$BA$12</f>
        <v>6.5231572080887154E-3</v>
      </c>
      <c r="CE35" s="44">
        <f>$BA$12</f>
        <v>6.5231572080887154E-3</v>
      </c>
      <c r="CF35" s="44">
        <f>$BA$12</f>
        <v>6.5231572080887154E-3</v>
      </c>
      <c r="CG35" s="44">
        <f>$BA$12</f>
        <v>6.5231572080887154E-3</v>
      </c>
      <c r="CH35" s="142"/>
    </row>
    <row r="36" spans="2:86" x14ac:dyDescent="0.3">
      <c r="C36" s="42" t="s">
        <v>308</v>
      </c>
      <c r="D36" s="44">
        <v>0</v>
      </c>
      <c r="E36" s="44">
        <v>0</v>
      </c>
      <c r="F36" s="44">
        <v>0</v>
      </c>
      <c r="G36" s="44">
        <v>0</v>
      </c>
      <c r="H36" s="44">
        <v>0</v>
      </c>
      <c r="J36" s="166"/>
      <c r="K36" s="44">
        <v>0</v>
      </c>
      <c r="L36" s="44">
        <v>0</v>
      </c>
      <c r="M36" s="44">
        <v>0</v>
      </c>
      <c r="N36" s="44">
        <v>0</v>
      </c>
      <c r="O36" s="44">
        <v>0</v>
      </c>
      <c r="R36" s="44">
        <v>0</v>
      </c>
      <c r="S36" s="44">
        <v>0</v>
      </c>
      <c r="T36" s="44">
        <v>0</v>
      </c>
      <c r="U36" s="44">
        <v>0</v>
      </c>
      <c r="V36" s="44">
        <v>0</v>
      </c>
      <c r="Y36" s="44">
        <v>0</v>
      </c>
      <c r="Z36" s="44">
        <v>0</v>
      </c>
      <c r="AA36" s="44">
        <v>0</v>
      </c>
      <c r="AB36" s="44">
        <v>0</v>
      </c>
      <c r="AC36" s="44">
        <v>0</v>
      </c>
      <c r="AF36" s="44">
        <v>0</v>
      </c>
      <c r="AG36" s="44">
        <v>0</v>
      </c>
      <c r="AH36" s="44">
        <v>0</v>
      </c>
      <c r="AI36" s="44">
        <v>0</v>
      </c>
      <c r="AJ36" s="44">
        <v>0</v>
      </c>
      <c r="AK36" s="142"/>
      <c r="AN36" s="608"/>
      <c r="AO36" s="608"/>
      <c r="AP36" s="608"/>
      <c r="AQ36" s="608"/>
      <c r="AR36" s="608"/>
      <c r="AS36" s="608"/>
      <c r="AT36" s="608"/>
      <c r="AU36" s="608"/>
      <c r="AV36" s="608"/>
      <c r="AW36" s="608"/>
      <c r="AZ36" s="42" t="s">
        <v>308</v>
      </c>
      <c r="BA36" s="44">
        <v>0</v>
      </c>
      <c r="BB36" s="44">
        <v>0</v>
      </c>
      <c r="BC36" s="44">
        <v>0</v>
      </c>
      <c r="BD36" s="44">
        <v>0</v>
      </c>
      <c r="BE36" s="44">
        <v>0</v>
      </c>
      <c r="BF36" s="142"/>
      <c r="BH36" s="44">
        <v>0</v>
      </c>
      <c r="BI36" s="44">
        <v>0</v>
      </c>
      <c r="BJ36" s="44">
        <v>0</v>
      </c>
      <c r="BK36" s="44">
        <v>0</v>
      </c>
      <c r="BL36" s="44">
        <v>0</v>
      </c>
      <c r="BO36" s="44">
        <v>0</v>
      </c>
      <c r="BP36" s="44">
        <v>0</v>
      </c>
      <c r="BQ36" s="44">
        <v>0</v>
      </c>
      <c r="BR36" s="44">
        <v>0</v>
      </c>
      <c r="BS36" s="44">
        <v>0</v>
      </c>
      <c r="BV36" s="44">
        <v>0</v>
      </c>
      <c r="BW36" s="44">
        <v>0</v>
      </c>
      <c r="BX36" s="44">
        <v>0</v>
      </c>
      <c r="BY36" s="44">
        <v>0</v>
      </c>
      <c r="BZ36" s="44">
        <v>0</v>
      </c>
      <c r="CC36" s="44">
        <v>0</v>
      </c>
      <c r="CD36" s="44">
        <v>0</v>
      </c>
      <c r="CE36" s="44">
        <v>0</v>
      </c>
      <c r="CF36" s="44">
        <v>0</v>
      </c>
      <c r="CG36" s="44">
        <v>0</v>
      </c>
      <c r="CH36" s="142"/>
    </row>
    <row r="37" spans="2:86" ht="15.6" customHeight="1" x14ac:dyDescent="0.3">
      <c r="C37" s="42" t="s">
        <v>309</v>
      </c>
      <c r="D37" s="44">
        <f>60*60*24*365</f>
        <v>31536000</v>
      </c>
      <c r="E37" s="44">
        <f t="shared" ref="E37:H37" si="134">60*60*24*365</f>
        <v>31536000</v>
      </c>
      <c r="F37" s="44">
        <f t="shared" si="134"/>
        <v>31536000</v>
      </c>
      <c r="G37" s="44">
        <f t="shared" si="134"/>
        <v>31536000</v>
      </c>
      <c r="H37" s="44">
        <f t="shared" si="134"/>
        <v>31536000</v>
      </c>
      <c r="J37" s="166"/>
      <c r="K37" s="44">
        <f>60*60*24*365</f>
        <v>31536000</v>
      </c>
      <c r="L37" s="44">
        <f t="shared" ref="L37:O37" si="135">60*60*24*365</f>
        <v>31536000</v>
      </c>
      <c r="M37" s="44">
        <f t="shared" si="135"/>
        <v>31536000</v>
      </c>
      <c r="N37" s="44">
        <f t="shared" si="135"/>
        <v>31536000</v>
      </c>
      <c r="O37" s="44">
        <f t="shared" si="135"/>
        <v>31536000</v>
      </c>
      <c r="R37" s="44">
        <f>60*60*24*365</f>
        <v>31536000</v>
      </c>
      <c r="S37" s="44">
        <f t="shared" ref="S37:V37" si="136">60*60*24*365</f>
        <v>31536000</v>
      </c>
      <c r="T37" s="44">
        <f t="shared" si="136"/>
        <v>31536000</v>
      </c>
      <c r="U37" s="44">
        <f t="shared" si="136"/>
        <v>31536000</v>
      </c>
      <c r="V37" s="44">
        <f t="shared" si="136"/>
        <v>31536000</v>
      </c>
      <c r="Y37" s="44">
        <f>60*60*24*365</f>
        <v>31536000</v>
      </c>
      <c r="Z37" s="44">
        <f t="shared" ref="Z37:AC37" si="137">60*60*24*365</f>
        <v>31536000</v>
      </c>
      <c r="AA37" s="44">
        <f t="shared" si="137"/>
        <v>31536000</v>
      </c>
      <c r="AB37" s="44">
        <f t="shared" si="137"/>
        <v>31536000</v>
      </c>
      <c r="AC37" s="44">
        <f t="shared" si="137"/>
        <v>31536000</v>
      </c>
      <c r="AF37" s="44">
        <f>60*60*24*365</f>
        <v>31536000</v>
      </c>
      <c r="AG37" s="44">
        <f t="shared" ref="AG37:AJ37" si="138">60*60*24*365</f>
        <v>31536000</v>
      </c>
      <c r="AH37" s="44">
        <f t="shared" si="138"/>
        <v>31536000</v>
      </c>
      <c r="AI37" s="44">
        <f t="shared" si="138"/>
        <v>31536000</v>
      </c>
      <c r="AJ37" s="44">
        <f t="shared" si="138"/>
        <v>31536000</v>
      </c>
      <c r="AK37" s="142"/>
      <c r="AN37" s="609" t="s">
        <v>464</v>
      </c>
      <c r="AO37" s="608"/>
      <c r="AP37" s="608"/>
      <c r="AQ37" s="608"/>
      <c r="AR37" s="608"/>
      <c r="AS37" s="608"/>
      <c r="AT37" s="608"/>
      <c r="AU37" s="608"/>
      <c r="AV37" s="608"/>
      <c r="AW37" s="608"/>
      <c r="AZ37" s="42" t="s">
        <v>309</v>
      </c>
      <c r="BA37" s="44">
        <f>60*60*24*365</f>
        <v>31536000</v>
      </c>
      <c r="BB37" s="44">
        <f t="shared" ref="BB37:BE37" si="139">60*60*24*365</f>
        <v>31536000</v>
      </c>
      <c r="BC37" s="44">
        <f t="shared" si="139"/>
        <v>31536000</v>
      </c>
      <c r="BD37" s="44">
        <f t="shared" si="139"/>
        <v>31536000</v>
      </c>
      <c r="BE37" s="44">
        <f t="shared" si="139"/>
        <v>31536000</v>
      </c>
      <c r="BF37" s="142"/>
      <c r="BH37" s="44">
        <f>60*60*24*365</f>
        <v>31536000</v>
      </c>
      <c r="BI37" s="44">
        <f t="shared" ref="BI37:BL37" si="140">60*60*24*365</f>
        <v>31536000</v>
      </c>
      <c r="BJ37" s="44">
        <f t="shared" si="140"/>
        <v>31536000</v>
      </c>
      <c r="BK37" s="44">
        <f t="shared" si="140"/>
        <v>31536000</v>
      </c>
      <c r="BL37" s="44">
        <f t="shared" si="140"/>
        <v>31536000</v>
      </c>
      <c r="BO37" s="44">
        <f>60*60*24*365</f>
        <v>31536000</v>
      </c>
      <c r="BP37" s="44">
        <f t="shared" ref="BP37:BS37" si="141">60*60*24*365</f>
        <v>31536000</v>
      </c>
      <c r="BQ37" s="44">
        <f t="shared" si="141"/>
        <v>31536000</v>
      </c>
      <c r="BR37" s="44">
        <f t="shared" si="141"/>
        <v>31536000</v>
      </c>
      <c r="BS37" s="44">
        <f t="shared" si="141"/>
        <v>31536000</v>
      </c>
      <c r="BV37" s="44">
        <f>60*60*24*365</f>
        <v>31536000</v>
      </c>
      <c r="BW37" s="44">
        <f t="shared" ref="BW37:BZ37" si="142">60*60*24*365</f>
        <v>31536000</v>
      </c>
      <c r="BX37" s="44">
        <f t="shared" si="142"/>
        <v>31536000</v>
      </c>
      <c r="BY37" s="44">
        <f t="shared" si="142"/>
        <v>31536000</v>
      </c>
      <c r="BZ37" s="44">
        <f t="shared" si="142"/>
        <v>31536000</v>
      </c>
      <c r="CC37" s="44">
        <f>60*60*24*365</f>
        <v>31536000</v>
      </c>
      <c r="CD37" s="44">
        <f t="shared" ref="CD37:CG37" si="143">60*60*24*365</f>
        <v>31536000</v>
      </c>
      <c r="CE37" s="44">
        <f t="shared" si="143"/>
        <v>31536000</v>
      </c>
      <c r="CF37" s="44">
        <f t="shared" si="143"/>
        <v>31536000</v>
      </c>
      <c r="CG37" s="44">
        <f t="shared" si="143"/>
        <v>31536000</v>
      </c>
      <c r="CH37" s="142"/>
    </row>
    <row r="38" spans="2:86" ht="15.6" customHeight="1" x14ac:dyDescent="0.3">
      <c r="C38" s="42" t="s">
        <v>450</v>
      </c>
      <c r="D38" s="44">
        <f>($BA$16)/$BA$18</f>
        <v>0.35444579780755181</v>
      </c>
      <c r="E38" s="44">
        <f t="shared" ref="E38:H38" si="144">($BA$16)/$BA$18</f>
        <v>0.35444579780755181</v>
      </c>
      <c r="F38" s="44">
        <f t="shared" si="144"/>
        <v>0.35444579780755181</v>
      </c>
      <c r="G38" s="44">
        <f t="shared" si="144"/>
        <v>0.35444579780755181</v>
      </c>
      <c r="H38" s="44">
        <f t="shared" si="144"/>
        <v>0.35444579780755181</v>
      </c>
      <c r="I38" s="142"/>
      <c r="K38" s="44">
        <f>D38+0.1</f>
        <v>0.45444579780755179</v>
      </c>
      <c r="L38" s="44">
        <f t="shared" ref="L38:O38" si="145">E38+0.1</f>
        <v>0.45444579780755179</v>
      </c>
      <c r="M38" s="44">
        <f t="shared" si="145"/>
        <v>0.45444579780755179</v>
      </c>
      <c r="N38" s="44">
        <f t="shared" si="145"/>
        <v>0.45444579780755179</v>
      </c>
      <c r="O38" s="44">
        <f t="shared" si="145"/>
        <v>0.45444579780755179</v>
      </c>
      <c r="R38" s="44">
        <f>D38-0.1</f>
        <v>0.25444579780755183</v>
      </c>
      <c r="S38" s="44">
        <f t="shared" ref="S38:V38" si="146">E38-0.1</f>
        <v>0.25444579780755183</v>
      </c>
      <c r="T38" s="44">
        <f t="shared" si="146"/>
        <v>0.25444579780755183</v>
      </c>
      <c r="U38" s="44">
        <f t="shared" si="146"/>
        <v>0.25444579780755183</v>
      </c>
      <c r="V38" s="44">
        <f t="shared" si="146"/>
        <v>0.25444579780755183</v>
      </c>
      <c r="Y38" s="44">
        <f>D38</f>
        <v>0.35444579780755181</v>
      </c>
      <c r="Z38" s="44">
        <f t="shared" ref="Z38:AC38" si="147">E38</f>
        <v>0.35444579780755181</v>
      </c>
      <c r="AA38" s="44">
        <f t="shared" si="147"/>
        <v>0.35444579780755181</v>
      </c>
      <c r="AB38" s="44">
        <f t="shared" si="147"/>
        <v>0.35444579780755181</v>
      </c>
      <c r="AC38" s="44">
        <f t="shared" si="147"/>
        <v>0.35444579780755181</v>
      </c>
      <c r="AF38" s="44">
        <f>D38</f>
        <v>0.35444579780755181</v>
      </c>
      <c r="AG38" s="44">
        <f t="shared" ref="AG38:AJ38" si="148">E38</f>
        <v>0.35444579780755181</v>
      </c>
      <c r="AH38" s="44">
        <f t="shared" si="148"/>
        <v>0.35444579780755181</v>
      </c>
      <c r="AI38" s="44">
        <f t="shared" si="148"/>
        <v>0.35444579780755181</v>
      </c>
      <c r="AJ38" s="44">
        <f t="shared" si="148"/>
        <v>0.35444579780755181</v>
      </c>
      <c r="AK38" s="142"/>
      <c r="AN38" s="613" t="s">
        <v>69</v>
      </c>
      <c r="AO38" s="613"/>
      <c r="AP38" s="613"/>
      <c r="AQ38" s="613"/>
      <c r="AR38" s="613"/>
      <c r="AS38" s="613"/>
      <c r="AT38" s="613"/>
      <c r="AU38" s="613"/>
      <c r="AV38" s="613"/>
      <c r="AW38" s="613"/>
      <c r="AZ38" s="42" t="s">
        <v>450</v>
      </c>
      <c r="BA38" s="44">
        <f>($BA$16)/$BA$18</f>
        <v>0.35444579780755181</v>
      </c>
      <c r="BB38" s="44">
        <f t="shared" ref="BB38:BE38" si="149">($BA$16)/$BA$18</f>
        <v>0.35444579780755181</v>
      </c>
      <c r="BC38" s="44">
        <f t="shared" si="149"/>
        <v>0.35444579780755181</v>
      </c>
      <c r="BD38" s="44">
        <f t="shared" si="149"/>
        <v>0.35444579780755181</v>
      </c>
      <c r="BE38" s="44">
        <f t="shared" si="149"/>
        <v>0.35444579780755181</v>
      </c>
      <c r="BF38" s="142"/>
      <c r="BH38" s="44">
        <f>BA38+0.1</f>
        <v>0.45444579780755179</v>
      </c>
      <c r="BI38" s="44">
        <f t="shared" ref="BI38" si="150">BB38+0.1</f>
        <v>0.45444579780755179</v>
      </c>
      <c r="BJ38" s="44">
        <f t="shared" ref="BJ38" si="151">BC38+0.1</f>
        <v>0.45444579780755179</v>
      </c>
      <c r="BK38" s="44">
        <f t="shared" ref="BK38" si="152">BD38+0.1</f>
        <v>0.45444579780755179</v>
      </c>
      <c r="BL38" s="44">
        <f t="shared" ref="BL38" si="153">BE38+0.1</f>
        <v>0.45444579780755179</v>
      </c>
      <c r="BO38" s="44">
        <f>BA38-0.1</f>
        <v>0.25444579780755183</v>
      </c>
      <c r="BP38" s="44">
        <f t="shared" ref="BP38" si="154">BB38-0.1</f>
        <v>0.25444579780755183</v>
      </c>
      <c r="BQ38" s="44">
        <f t="shared" ref="BQ38" si="155">BC38-0.1</f>
        <v>0.25444579780755183</v>
      </c>
      <c r="BR38" s="44">
        <f t="shared" ref="BR38" si="156">BD38-0.1</f>
        <v>0.25444579780755183</v>
      </c>
      <c r="BS38" s="44">
        <f t="shared" ref="BS38" si="157">BE38-0.1</f>
        <v>0.25444579780755183</v>
      </c>
      <c r="BV38" s="44">
        <f>BA38</f>
        <v>0.35444579780755181</v>
      </c>
      <c r="BW38" s="44">
        <f t="shared" ref="BW38" si="158">BB38</f>
        <v>0.35444579780755181</v>
      </c>
      <c r="BX38" s="44">
        <f t="shared" ref="BX38" si="159">BC38</f>
        <v>0.35444579780755181</v>
      </c>
      <c r="BY38" s="44">
        <f t="shared" ref="BY38" si="160">BD38</f>
        <v>0.35444579780755181</v>
      </c>
      <c r="BZ38" s="44">
        <f t="shared" ref="BZ38" si="161">BE38</f>
        <v>0.35444579780755181</v>
      </c>
      <c r="CC38" s="44">
        <f>BA38</f>
        <v>0.35444579780755181</v>
      </c>
      <c r="CD38" s="44">
        <f t="shared" ref="CD38" si="162">BB38</f>
        <v>0.35444579780755181</v>
      </c>
      <c r="CE38" s="44">
        <f t="shared" ref="CE38" si="163">BC38</f>
        <v>0.35444579780755181</v>
      </c>
      <c r="CF38" s="44">
        <f t="shared" ref="CF38" si="164">BD38</f>
        <v>0.35444579780755181</v>
      </c>
      <c r="CG38" s="44">
        <f t="shared" ref="CG38" si="165">BE38</f>
        <v>0.35444579780755181</v>
      </c>
      <c r="CH38" s="142"/>
    </row>
    <row r="39" spans="2:86" ht="18.600000000000001" customHeight="1" x14ac:dyDescent="0.3">
      <c r="C39" s="42" t="s">
        <v>456</v>
      </c>
      <c r="D39" s="309">
        <f>(D9*365*10*24)/(100*(C3/D4))</f>
        <v>1.71696E-2</v>
      </c>
      <c r="E39" s="309">
        <f>(D9*365*10*24)/(100*(C3/D4))</f>
        <v>1.71696E-2</v>
      </c>
      <c r="F39" s="309">
        <f>(D9*365*10*24)/(100*(C3/D4))</f>
        <v>1.71696E-2</v>
      </c>
      <c r="G39" s="309">
        <f>(D9*365*10*24)/(100*(C3/D4))</f>
        <v>1.71696E-2</v>
      </c>
      <c r="H39" s="309">
        <f>(D9*365*10*24)/(100*(C3/D4))</f>
        <v>1.71696E-2</v>
      </c>
      <c r="J39" s="166"/>
      <c r="K39" s="309">
        <f>D39</f>
        <v>1.71696E-2</v>
      </c>
      <c r="L39" s="309">
        <f t="shared" ref="L39:O40" si="166">E39</f>
        <v>1.71696E-2</v>
      </c>
      <c r="M39" s="309">
        <f t="shared" si="166"/>
        <v>1.71696E-2</v>
      </c>
      <c r="N39" s="309">
        <f t="shared" si="166"/>
        <v>1.71696E-2</v>
      </c>
      <c r="O39" s="309">
        <f t="shared" si="166"/>
        <v>1.71696E-2</v>
      </c>
      <c r="R39" s="309">
        <f>K39</f>
        <v>1.71696E-2</v>
      </c>
      <c r="S39" s="309">
        <f t="shared" ref="S39" si="167">L39</f>
        <v>1.71696E-2</v>
      </c>
      <c r="T39" s="309">
        <f t="shared" ref="T39" si="168">M39</f>
        <v>1.71696E-2</v>
      </c>
      <c r="U39" s="309">
        <f t="shared" ref="U39" si="169">N39</f>
        <v>1.71696E-2</v>
      </c>
      <c r="V39" s="309">
        <f t="shared" ref="V39" si="170">O39</f>
        <v>1.71696E-2</v>
      </c>
      <c r="Y39" s="309">
        <f>R39</f>
        <v>1.71696E-2</v>
      </c>
      <c r="Z39" s="309">
        <f t="shared" ref="Z39" si="171">S39</f>
        <v>1.71696E-2</v>
      </c>
      <c r="AA39" s="309">
        <f t="shared" ref="AA39" si="172">T39</f>
        <v>1.71696E-2</v>
      </c>
      <c r="AB39" s="309">
        <f t="shared" ref="AB39" si="173">U39</f>
        <v>1.71696E-2</v>
      </c>
      <c r="AC39" s="309">
        <f t="shared" ref="AC39" si="174">V39</f>
        <v>1.71696E-2</v>
      </c>
      <c r="AF39" s="309">
        <f>Y39</f>
        <v>1.71696E-2</v>
      </c>
      <c r="AG39" s="309">
        <f t="shared" ref="AG39" si="175">Z39</f>
        <v>1.71696E-2</v>
      </c>
      <c r="AH39" s="309">
        <f t="shared" ref="AH39" si="176">AA39</f>
        <v>1.71696E-2</v>
      </c>
      <c r="AI39" s="309">
        <f t="shared" ref="AI39" si="177">AB39</f>
        <v>1.71696E-2</v>
      </c>
      <c r="AJ39" s="309">
        <f t="shared" ref="AJ39" si="178">AC39</f>
        <v>1.71696E-2</v>
      </c>
      <c r="AK39" s="142"/>
      <c r="AN39" s="600" t="s">
        <v>340</v>
      </c>
      <c r="AO39" s="599"/>
      <c r="AP39" s="599"/>
      <c r="AQ39" s="599"/>
      <c r="AR39" s="599"/>
      <c r="AS39" s="599"/>
      <c r="AT39" s="599"/>
      <c r="AU39" s="599"/>
      <c r="AV39" s="599"/>
      <c r="AW39" s="599"/>
      <c r="AZ39" s="42" t="str">
        <f>C39</f>
        <v>Total operational losses (OL) [10],[15] (/1)</v>
      </c>
      <c r="BA39" s="309">
        <f>(BA9*365*10*24)/(100*(AZ3/BA4))</f>
        <v>1.2877200000000002E-2</v>
      </c>
      <c r="BB39" s="309">
        <f>(BA9*365*10*24)/(100*(AZ3/BA4))</f>
        <v>1.2877200000000002E-2</v>
      </c>
      <c r="BC39" s="309">
        <f>(BA9*365*10*24)/(100*(AZ3/BA4))</f>
        <v>1.2877200000000002E-2</v>
      </c>
      <c r="BD39" s="309">
        <f>(BA9*365*10*24)/(100*(AZ3/BA4))</f>
        <v>1.2877200000000002E-2</v>
      </c>
      <c r="BE39" s="309">
        <f>(BA9*365*10*24)/(100*(AZ3/BA4))</f>
        <v>1.2877200000000002E-2</v>
      </c>
      <c r="BG39" s="166"/>
      <c r="BH39" s="309">
        <f>BA39</f>
        <v>1.2877200000000002E-2</v>
      </c>
      <c r="BI39" s="309">
        <f t="shared" ref="BI39:BI40" si="179">BB39</f>
        <v>1.2877200000000002E-2</v>
      </c>
      <c r="BJ39" s="309">
        <f t="shared" ref="BJ39:BJ40" si="180">BC39</f>
        <v>1.2877200000000002E-2</v>
      </c>
      <c r="BK39" s="309">
        <f t="shared" ref="BK39:BK40" si="181">BD39</f>
        <v>1.2877200000000002E-2</v>
      </c>
      <c r="BL39" s="309">
        <f t="shared" ref="BL39:BL40" si="182">BE39</f>
        <v>1.2877200000000002E-2</v>
      </c>
      <c r="BO39" s="309">
        <f>BH39</f>
        <v>1.2877200000000002E-2</v>
      </c>
      <c r="BP39" s="309">
        <f t="shared" ref="BP39" si="183">BI39</f>
        <v>1.2877200000000002E-2</v>
      </c>
      <c r="BQ39" s="309">
        <f t="shared" ref="BQ39" si="184">BJ39</f>
        <v>1.2877200000000002E-2</v>
      </c>
      <c r="BR39" s="309">
        <f t="shared" ref="BR39" si="185">BK39</f>
        <v>1.2877200000000002E-2</v>
      </c>
      <c r="BS39" s="309">
        <f t="shared" ref="BS39" si="186">BL39</f>
        <v>1.2877200000000002E-2</v>
      </c>
      <c r="BV39" s="309">
        <f>BO39</f>
        <v>1.2877200000000002E-2</v>
      </c>
      <c r="BW39" s="309">
        <f t="shared" ref="BW39" si="187">BP39</f>
        <v>1.2877200000000002E-2</v>
      </c>
      <c r="BX39" s="309">
        <f t="shared" ref="BX39" si="188">BQ39</f>
        <v>1.2877200000000002E-2</v>
      </c>
      <c r="BY39" s="309">
        <f t="shared" ref="BY39" si="189">BR39</f>
        <v>1.2877200000000002E-2</v>
      </c>
      <c r="BZ39" s="309">
        <f t="shared" ref="BZ39" si="190">BS39</f>
        <v>1.2877200000000002E-2</v>
      </c>
      <c r="CC39" s="309">
        <f>BV39</f>
        <v>1.2877200000000002E-2</v>
      </c>
      <c r="CD39" s="309">
        <f t="shared" ref="CD39" si="191">BW39</f>
        <v>1.2877200000000002E-2</v>
      </c>
      <c r="CE39" s="309">
        <f t="shared" ref="CE39" si="192">BX39</f>
        <v>1.2877200000000002E-2</v>
      </c>
      <c r="CF39" s="309">
        <f t="shared" ref="CF39" si="193">BY39</f>
        <v>1.2877200000000002E-2</v>
      </c>
      <c r="CG39" s="309">
        <f t="shared" ref="CG39" si="194">BZ39</f>
        <v>1.2877200000000002E-2</v>
      </c>
      <c r="CH39" s="142"/>
    </row>
    <row r="40" spans="2:86" ht="15" customHeight="1" x14ac:dyDescent="0.3">
      <c r="C40" s="42" t="str">
        <f>'ESOIstatic Ebus'!AZ40</f>
        <v>Charge losses ratio (CL) [15] (/1)</v>
      </c>
      <c r="D40" s="44">
        <f>$BA$17/$BA$18</f>
        <v>0.21315468940316687</v>
      </c>
      <c r="E40" s="44">
        <f t="shared" ref="E40:H40" si="195">$BA$17/$BA$18</f>
        <v>0.21315468940316687</v>
      </c>
      <c r="F40" s="44">
        <f t="shared" si="195"/>
        <v>0.21315468940316687</v>
      </c>
      <c r="G40" s="44">
        <f t="shared" si="195"/>
        <v>0.21315468940316687</v>
      </c>
      <c r="H40" s="44">
        <f t="shared" si="195"/>
        <v>0.21315468940316687</v>
      </c>
      <c r="I40" s="142"/>
      <c r="K40" s="44">
        <f>D40</f>
        <v>0.21315468940316687</v>
      </c>
      <c r="L40" s="44">
        <f t="shared" si="166"/>
        <v>0.21315468940316687</v>
      </c>
      <c r="M40" s="44">
        <f t="shared" si="166"/>
        <v>0.21315468940316687</v>
      </c>
      <c r="N40" s="44">
        <f t="shared" si="166"/>
        <v>0.21315468940316687</v>
      </c>
      <c r="O40" s="44">
        <f t="shared" si="166"/>
        <v>0.21315468940316687</v>
      </c>
      <c r="R40" s="44">
        <f>D40</f>
        <v>0.21315468940316687</v>
      </c>
      <c r="S40" s="44">
        <f t="shared" ref="S40:V40" si="196">E40</f>
        <v>0.21315468940316687</v>
      </c>
      <c r="T40" s="44">
        <f t="shared" si="196"/>
        <v>0.21315468940316687</v>
      </c>
      <c r="U40" s="44">
        <f t="shared" si="196"/>
        <v>0.21315468940316687</v>
      </c>
      <c r="V40" s="44">
        <f t="shared" si="196"/>
        <v>0.21315468940316687</v>
      </c>
      <c r="Y40" s="44">
        <f>D40+0.1</f>
        <v>0.31315468940316687</v>
      </c>
      <c r="Z40" s="44">
        <f t="shared" ref="Z40:AC40" si="197">E40+0.1</f>
        <v>0.31315468940316687</v>
      </c>
      <c r="AA40" s="44">
        <f t="shared" si="197"/>
        <v>0.31315468940316687</v>
      </c>
      <c r="AB40" s="44">
        <f t="shared" si="197"/>
        <v>0.31315468940316687</v>
      </c>
      <c r="AC40" s="44">
        <f t="shared" si="197"/>
        <v>0.31315468940316687</v>
      </c>
      <c r="AF40" s="44">
        <f>D40-0.1</f>
        <v>0.11315468940316686</v>
      </c>
      <c r="AG40" s="44">
        <f t="shared" ref="AG40:AJ40" si="198">E40-0.1</f>
        <v>0.11315468940316686</v>
      </c>
      <c r="AH40" s="44">
        <f t="shared" si="198"/>
        <v>0.11315468940316686</v>
      </c>
      <c r="AI40" s="44">
        <f t="shared" si="198"/>
        <v>0.11315468940316686</v>
      </c>
      <c r="AJ40" s="44">
        <f t="shared" si="198"/>
        <v>0.11315468940316686</v>
      </c>
      <c r="AK40" s="142"/>
      <c r="AN40" s="588" t="s">
        <v>440</v>
      </c>
      <c r="AO40" s="588"/>
      <c r="AP40" s="588"/>
      <c r="AQ40" s="588"/>
      <c r="AR40" s="588"/>
      <c r="AS40" s="588"/>
      <c r="AT40" s="588"/>
      <c r="AU40" s="588"/>
      <c r="AV40" s="588"/>
      <c r="AW40" s="588"/>
      <c r="AZ40" s="42" t="str">
        <f>C40</f>
        <v>Charge losses ratio (CL) [15] (/1)</v>
      </c>
      <c r="BA40" s="44">
        <f>$BA$17/$BA$18</f>
        <v>0.21315468940316687</v>
      </c>
      <c r="BB40" s="44">
        <f t="shared" ref="BB40:BE40" si="199">$BA$17/$BA$18</f>
        <v>0.21315468940316687</v>
      </c>
      <c r="BC40" s="44">
        <f t="shared" si="199"/>
        <v>0.21315468940316687</v>
      </c>
      <c r="BD40" s="44">
        <f t="shared" si="199"/>
        <v>0.21315468940316687</v>
      </c>
      <c r="BE40" s="44">
        <f t="shared" si="199"/>
        <v>0.21315468940316687</v>
      </c>
      <c r="BF40" s="142"/>
      <c r="BH40" s="44">
        <f>BA40</f>
        <v>0.21315468940316687</v>
      </c>
      <c r="BI40" s="44">
        <f t="shared" si="179"/>
        <v>0.21315468940316687</v>
      </c>
      <c r="BJ40" s="44">
        <f t="shared" si="180"/>
        <v>0.21315468940316687</v>
      </c>
      <c r="BK40" s="44">
        <f t="shared" si="181"/>
        <v>0.21315468940316687</v>
      </c>
      <c r="BL40" s="44">
        <f t="shared" si="182"/>
        <v>0.21315468940316687</v>
      </c>
      <c r="BO40" s="44">
        <f>BA40</f>
        <v>0.21315468940316687</v>
      </c>
      <c r="BP40" s="44">
        <f t="shared" ref="BP40" si="200">BB40</f>
        <v>0.21315468940316687</v>
      </c>
      <c r="BQ40" s="44">
        <f t="shared" ref="BQ40" si="201">BC40</f>
        <v>0.21315468940316687</v>
      </c>
      <c r="BR40" s="44">
        <f t="shared" ref="BR40" si="202">BD40</f>
        <v>0.21315468940316687</v>
      </c>
      <c r="BS40" s="44">
        <f t="shared" ref="BS40" si="203">BE40</f>
        <v>0.21315468940316687</v>
      </c>
      <c r="BV40" s="44">
        <f>BA40+0.1</f>
        <v>0.31315468940316687</v>
      </c>
      <c r="BW40" s="44">
        <f t="shared" ref="BW40" si="204">BB40+0.1</f>
        <v>0.31315468940316687</v>
      </c>
      <c r="BX40" s="44">
        <f t="shared" ref="BX40" si="205">BC40+0.1</f>
        <v>0.31315468940316687</v>
      </c>
      <c r="BY40" s="44">
        <f t="shared" ref="BY40" si="206">BD40+0.1</f>
        <v>0.31315468940316687</v>
      </c>
      <c r="BZ40" s="44">
        <f t="shared" ref="BZ40" si="207">BE40+0.1</f>
        <v>0.31315468940316687</v>
      </c>
      <c r="CC40" s="44">
        <f>BA40-0.1</f>
        <v>0.11315468940316686</v>
      </c>
      <c r="CD40" s="44">
        <f t="shared" ref="CD40" si="208">BB40-0.1</f>
        <v>0.11315468940316686</v>
      </c>
      <c r="CE40" s="44">
        <f t="shared" ref="CE40" si="209">BC40-0.1</f>
        <v>0.11315468940316686</v>
      </c>
      <c r="CF40" s="44">
        <f t="shared" ref="CF40" si="210">BD40-0.1</f>
        <v>0.11315468940316686</v>
      </c>
      <c r="CG40" s="44">
        <f t="shared" ref="CG40" si="211">BE40-0.1</f>
        <v>0.11315468940316686</v>
      </c>
      <c r="CH40" s="142"/>
    </row>
    <row r="41" spans="2:86" ht="15.6" customHeight="1" x14ac:dyDescent="0.3">
      <c r="C41" s="42" t="s">
        <v>303</v>
      </c>
      <c r="D41" s="43">
        <f>D37*D35*D32*(1-D39)*(1-D38)</f>
        <v>978897.02620497672</v>
      </c>
      <c r="E41" s="43">
        <f>E37*E35*E32*(1-E39)*(1-E38)</f>
        <v>978897.02620497672</v>
      </c>
      <c r="F41" s="43">
        <f>F37*F35*F32*(1-F39)*(1-F38)</f>
        <v>978897.02620497672</v>
      </c>
      <c r="G41" s="43">
        <f>G37*G35*G32*(1-G39)*(1-G38)</f>
        <v>978897.02620497672</v>
      </c>
      <c r="H41" s="43">
        <f>H37*H35*H32*(1-H39)*(1-H38)</f>
        <v>978897.02620497672</v>
      </c>
      <c r="J41" s="166"/>
      <c r="K41" s="43">
        <f>K37*K35*K32*(1-K39)*(1-K38)</f>
        <v>827260.33591926238</v>
      </c>
      <c r="L41" s="43">
        <f>L37*L35*L32*(1-L39)*(1-L38)</f>
        <v>827260.33591926238</v>
      </c>
      <c r="M41" s="43">
        <f>M37*M35*M32*(1-M39)*(1-M38)</f>
        <v>827260.33591926238</v>
      </c>
      <c r="N41" s="43">
        <f>N37*N35*N32*(1-N39)*(1-N38)</f>
        <v>827260.33591926238</v>
      </c>
      <c r="O41" s="43">
        <f>O37*O35*O32*(1-O39)*(1-O38)</f>
        <v>827260.33591926238</v>
      </c>
      <c r="R41" s="43">
        <f>R37*R35*R32*(1-R39)*(1-R38)</f>
        <v>1130533.7164906911</v>
      </c>
      <c r="S41" s="43">
        <f>S37*S35*S32*(1-S39)*(1-S38)</f>
        <v>1130533.7164906911</v>
      </c>
      <c r="T41" s="43">
        <f>T37*T35*T32*(1-T39)*(1-T38)</f>
        <v>1130533.7164906911</v>
      </c>
      <c r="U41" s="43">
        <f>U37*U35*U32*(1-U39)*(1-U38)</f>
        <v>1130533.7164906911</v>
      </c>
      <c r="V41" s="43">
        <f>V37*V35*V32*(1-V39)*(1-V38)</f>
        <v>1130533.7164906911</v>
      </c>
      <c r="Y41" s="43">
        <f>Y37*Y35*Y32*(1-Y39)*(1-Y38)</f>
        <v>978897.02620497672</v>
      </c>
      <c r="Z41" s="43">
        <f>Z37*Z35*Z32*(1-Z39)*(1-Z38)</f>
        <v>978897.02620497672</v>
      </c>
      <c r="AA41" s="43">
        <f>AA37*AA35*AA32*(1-AA39)*(1-AA38)</f>
        <v>978897.02620497672</v>
      </c>
      <c r="AB41" s="43">
        <f>AB37*AB35*AB32*(1-AB39)*(1-AB38)</f>
        <v>978897.02620497672</v>
      </c>
      <c r="AC41" s="43">
        <f>AC37*AC35*AC32*(1-AC39)*(1-AC38)</f>
        <v>978897.02620497672</v>
      </c>
      <c r="AF41" s="43">
        <f>AF37*AF35*AF32*(1-AF39)*(1-AF38)</f>
        <v>978897.02620497672</v>
      </c>
      <c r="AG41" s="43">
        <f>AG37*AG35*AG32*(1-AG39)*(1-AG38)</f>
        <v>978897.02620497672</v>
      </c>
      <c r="AH41" s="43">
        <f>AH37*AH35*AH32*(1-AH39)*(1-AH38)</f>
        <v>978897.02620497672</v>
      </c>
      <c r="AI41" s="43">
        <f>AI37*AI35*AI32*(1-AI39)*(1-AI38)</f>
        <v>978897.02620497672</v>
      </c>
      <c r="AJ41" s="43">
        <f>AJ37*AJ35*AJ32*(1-AJ39)*(1-AJ38)</f>
        <v>978897.02620497672</v>
      </c>
      <c r="AK41" s="142"/>
      <c r="AN41" s="588"/>
      <c r="AO41" s="588"/>
      <c r="AP41" s="588"/>
      <c r="AQ41" s="588"/>
      <c r="AR41" s="588"/>
      <c r="AS41" s="588"/>
      <c r="AT41" s="588"/>
      <c r="AU41" s="588"/>
      <c r="AV41" s="588"/>
      <c r="AW41" s="588"/>
      <c r="AZ41" s="42" t="s">
        <v>303</v>
      </c>
      <c r="BA41" s="43">
        <f>BA37*BA35*BA32*(1-BA39)*(1-BA38)</f>
        <v>1310896.3301896641</v>
      </c>
      <c r="BB41" s="43">
        <f>BB37*BB35*BB32*(1-BB39)*(1-BB38)</f>
        <v>1310896.3301896641</v>
      </c>
      <c r="BC41" s="43">
        <f>BC37*BC35*BC32*(1-BC39)*(1-BC38)</f>
        <v>1310896.3301896641</v>
      </c>
      <c r="BD41" s="43">
        <f>BD37*BD35*BD32*(1-BD39)*(1-BD38)</f>
        <v>1310896.3301896641</v>
      </c>
      <c r="BE41" s="43">
        <f>BE37*BE35*BE32*(1-BE39)*(1-BE38)</f>
        <v>1310896.3301896641</v>
      </c>
      <c r="BF41" s="142"/>
      <c r="BH41" s="43">
        <f>BH37*BH35*BH32*(1-BH39)*(1-BH38)</f>
        <v>1107831.0684753784</v>
      </c>
      <c r="BI41" s="43">
        <f>BI37*BI35*BI32*(1-BI39)*(1-BI38)</f>
        <v>1107831.0684753784</v>
      </c>
      <c r="BJ41" s="43">
        <f>BJ37*BJ35*BJ32*(1-BJ39)*(1-BJ38)</f>
        <v>1107831.0684753784</v>
      </c>
      <c r="BK41" s="43">
        <f>BK37*BK35*BK32*(1-BK39)*(1-BK38)</f>
        <v>1107831.0684753784</v>
      </c>
      <c r="BL41" s="43">
        <f>BL37*BL35*BL32*(1-BL39)*(1-BL38)</f>
        <v>1107831.0684753784</v>
      </c>
      <c r="BO41" s="43">
        <f>BO37*BO35*BO32*(1-BO39)*(1-BO38)</f>
        <v>1513961.5919039499</v>
      </c>
      <c r="BP41" s="43">
        <f>BP37*BP35*BP32*(1-BP39)*(1-BP38)</f>
        <v>1513961.5919039499</v>
      </c>
      <c r="BQ41" s="43">
        <f>BQ37*BQ35*BQ32*(1-BQ39)*(1-BQ38)</f>
        <v>1513961.5919039499</v>
      </c>
      <c r="BR41" s="43">
        <f>BR37*BR35*BR32*(1-BR39)*(1-BR38)</f>
        <v>1513961.5919039499</v>
      </c>
      <c r="BS41" s="43">
        <f>BS37*BS35*BS32*(1-BS39)*(1-BS38)</f>
        <v>1513961.5919039499</v>
      </c>
      <c r="BV41" s="43">
        <f>BV37*BV35*BV32*(1-BV39)*(1-BV38)</f>
        <v>1310896.3301896641</v>
      </c>
      <c r="BW41" s="43">
        <f>BW37*BW35*BW32*(1-BW39)*(1-BW38)</f>
        <v>1310896.3301896641</v>
      </c>
      <c r="BX41" s="43">
        <f>BX37*BX35*BX32*(1-BX39)*(1-BX38)</f>
        <v>1310896.3301896641</v>
      </c>
      <c r="BY41" s="43">
        <f>BY37*BY35*BY32*(1-BY39)*(1-BY38)</f>
        <v>1310896.3301896641</v>
      </c>
      <c r="BZ41" s="43">
        <f>BZ37*BZ35*BZ32*(1-BZ39)*(1-BZ38)</f>
        <v>1310896.3301896641</v>
      </c>
      <c r="CC41" s="43">
        <f>CC37*CC35*CC32*(1-CC39)*(1-CC38)</f>
        <v>1310896.3301896641</v>
      </c>
      <c r="CD41" s="43">
        <f>CD37*CD35*CD32*(1-CD39)*(1-CD38)</f>
        <v>1310896.3301896641</v>
      </c>
      <c r="CE41" s="43">
        <f>CE37*CE35*CE32*(1-CE39)*(1-CE38)</f>
        <v>1310896.3301896641</v>
      </c>
      <c r="CF41" s="43">
        <f>CF37*CF35*CF32*(1-CF39)*(1-CF38)</f>
        <v>1310896.3301896641</v>
      </c>
      <c r="CG41" s="43">
        <f>CG37*CG35*CG32*(1-CG39)*(1-CG38)</f>
        <v>1310896.3301896641</v>
      </c>
      <c r="CH41" s="142"/>
    </row>
    <row r="42" spans="2:86" ht="14.4" customHeight="1" x14ac:dyDescent="0.3">
      <c r="C42" s="42" t="s">
        <v>304</v>
      </c>
      <c r="D42" s="43">
        <f>D37*D35*D32*(1-D39)</f>
        <v>1516366.9028571432</v>
      </c>
      <c r="E42" s="43">
        <f>E37*E35*E32*(1-E39)</f>
        <v>1516366.9028571432</v>
      </c>
      <c r="F42" s="43">
        <f>F37*F35*F32*(1-F39)</f>
        <v>1516366.9028571432</v>
      </c>
      <c r="G42" s="43">
        <f>G37*G35*G32*(1-G39)</f>
        <v>1516366.9028571432</v>
      </c>
      <c r="H42" s="43">
        <f>H37*H35*H32*(1-H39)</f>
        <v>1516366.9028571432</v>
      </c>
      <c r="J42" s="166"/>
      <c r="K42" s="43">
        <f>K37*K35*K32*(1-K39)</f>
        <v>1516366.9028571432</v>
      </c>
      <c r="L42" s="43">
        <f>L37*L35*L32*(1-L39)</f>
        <v>1516366.9028571432</v>
      </c>
      <c r="M42" s="43">
        <f>M37*M35*M32*(1-M39)</f>
        <v>1516366.9028571432</v>
      </c>
      <c r="N42" s="43">
        <f>N37*N35*N32*(1-N39)</f>
        <v>1516366.9028571432</v>
      </c>
      <c r="O42" s="43">
        <f>O37*O35*O32*(1-O39)</f>
        <v>1516366.9028571432</v>
      </c>
      <c r="R42" s="43">
        <f>R37*R35*R32*(1-R39)</f>
        <v>1516366.9028571432</v>
      </c>
      <c r="S42" s="43">
        <f>S37*S35*S32*(1-S39)</f>
        <v>1516366.9028571432</v>
      </c>
      <c r="T42" s="43">
        <f>T37*T35*T32*(1-T39)</f>
        <v>1516366.9028571432</v>
      </c>
      <c r="U42" s="43">
        <f>U37*U35*U32*(1-U39)</f>
        <v>1516366.9028571432</v>
      </c>
      <c r="V42" s="43">
        <f>V37*V35*V32*(1-V39)</f>
        <v>1516366.9028571432</v>
      </c>
      <c r="Y42" s="43">
        <f>Y37*Y35*Y32*(1-Y39)</f>
        <v>1516366.9028571432</v>
      </c>
      <c r="Z42" s="43">
        <f>Z37*Z35*Z32*(1-Z39)</f>
        <v>1516366.9028571432</v>
      </c>
      <c r="AA42" s="43">
        <f>AA37*AA35*AA32*(1-AA39)</f>
        <v>1516366.9028571432</v>
      </c>
      <c r="AB42" s="43">
        <f>AB37*AB35*AB32*(1-AB39)</f>
        <v>1516366.9028571432</v>
      </c>
      <c r="AC42" s="43">
        <f>AC37*AC35*AC32*(1-AC39)</f>
        <v>1516366.9028571432</v>
      </c>
      <c r="AF42" s="43">
        <f>AF37*AF35*AF32*(1-AF39)</f>
        <v>1516366.9028571432</v>
      </c>
      <c r="AG42" s="43">
        <f>AG37*AG35*AG32*(1-AG39)</f>
        <v>1516366.9028571432</v>
      </c>
      <c r="AH42" s="43">
        <f>AH37*AH35*AH32*(1-AH39)</f>
        <v>1516366.9028571432</v>
      </c>
      <c r="AI42" s="43">
        <f>AI37*AI35*AI32*(1-AI39)</f>
        <v>1516366.9028571432</v>
      </c>
      <c r="AJ42" s="43">
        <f>AJ37*AJ35*AJ32*(1-AJ39)</f>
        <v>1516366.9028571432</v>
      </c>
      <c r="AK42" s="142"/>
      <c r="AN42" s="609" t="s">
        <v>341</v>
      </c>
      <c r="AO42" s="608"/>
      <c r="AP42" s="608"/>
      <c r="AQ42" s="608"/>
      <c r="AR42" s="608"/>
      <c r="AS42" s="608"/>
      <c r="AT42" s="608"/>
      <c r="AU42" s="608"/>
      <c r="AV42" s="608"/>
      <c r="AW42" s="608"/>
      <c r="AZ42" s="42" t="s">
        <v>304</v>
      </c>
      <c r="BA42" s="43">
        <f>BA37*BA35*BA32*(1-BA39)</f>
        <v>2030652.6171428573</v>
      </c>
      <c r="BB42" s="43">
        <f>BB37*BB35*BB32*(1-BB39)</f>
        <v>2030652.6171428573</v>
      </c>
      <c r="BC42" s="43">
        <f>BC37*BC35*BC32*(1-BC39)</f>
        <v>2030652.6171428573</v>
      </c>
      <c r="BD42" s="43">
        <f>BD37*BD35*BD32*(1-BD39)</f>
        <v>2030652.6171428573</v>
      </c>
      <c r="BE42" s="43">
        <f>BE37*BE35*BE32*(1-BE39)</f>
        <v>2030652.6171428573</v>
      </c>
      <c r="BF42" s="142"/>
      <c r="BH42" s="43">
        <f>BH37*BH35*BH32*(1-BH39)</f>
        <v>2030652.6171428573</v>
      </c>
      <c r="BI42" s="43">
        <f>BI37*BI35*BI32*(1-BI39)</f>
        <v>2030652.6171428573</v>
      </c>
      <c r="BJ42" s="43">
        <f>BJ37*BJ35*BJ32*(1-BJ39)</f>
        <v>2030652.6171428573</v>
      </c>
      <c r="BK42" s="43">
        <f>BK37*BK35*BK32*(1-BK39)</f>
        <v>2030652.6171428573</v>
      </c>
      <c r="BL42" s="43">
        <f>BL37*BL35*BL32*(1-BL39)</f>
        <v>2030652.6171428573</v>
      </c>
      <c r="BO42" s="43">
        <f>BO37*BO35*BO32*(1-BO39)</f>
        <v>2030652.6171428573</v>
      </c>
      <c r="BP42" s="43">
        <f>BP37*BP35*BP32*(1-BP39)</f>
        <v>2030652.6171428573</v>
      </c>
      <c r="BQ42" s="43">
        <f>BQ37*BQ35*BQ32*(1-BQ39)</f>
        <v>2030652.6171428573</v>
      </c>
      <c r="BR42" s="43">
        <f>BR37*BR35*BR32*(1-BR39)</f>
        <v>2030652.6171428573</v>
      </c>
      <c r="BS42" s="43">
        <f>BS37*BS35*BS32*(1-BS39)</f>
        <v>2030652.6171428573</v>
      </c>
      <c r="BV42" s="43">
        <f>BV37*BV35*BV32*(1-BV39)</f>
        <v>2030652.6171428573</v>
      </c>
      <c r="BW42" s="43">
        <f>BW37*BW35*BW32*(1-BW39)</f>
        <v>2030652.6171428573</v>
      </c>
      <c r="BX42" s="43">
        <f>BX37*BX35*BX32*(1-BX39)</f>
        <v>2030652.6171428573</v>
      </c>
      <c r="BY42" s="43">
        <f>BY37*BY35*BY32*(1-BY39)</f>
        <v>2030652.6171428573</v>
      </c>
      <c r="BZ42" s="43">
        <f>BZ37*BZ35*BZ32*(1-BZ39)</f>
        <v>2030652.6171428573</v>
      </c>
      <c r="CC42" s="43">
        <f>CC37*CC35*CC32*(1-CC39)</f>
        <v>2030652.6171428573</v>
      </c>
      <c r="CD42" s="43">
        <f>CD37*CD35*CD32*(1-CD39)</f>
        <v>2030652.6171428573</v>
      </c>
      <c r="CE42" s="43">
        <f>CE37*CE35*CE32*(1-CE39)</f>
        <v>2030652.6171428573</v>
      </c>
      <c r="CF42" s="43">
        <f>CF37*CF35*CF32*(1-CF39)</f>
        <v>2030652.6171428573</v>
      </c>
      <c r="CG42" s="43">
        <f>CG37*CG35*CG32*(1-CG39)</f>
        <v>2030652.6171428573</v>
      </c>
      <c r="CH42" s="142"/>
    </row>
    <row r="43" spans="2:86" ht="15.6" customHeight="1" x14ac:dyDescent="0.3">
      <c r="C43" s="42" t="s">
        <v>428</v>
      </c>
      <c r="D43" s="43">
        <f>'ESOIstatic 4W-car'!D41</f>
        <v>220165.02431000001</v>
      </c>
      <c r="E43" s="43">
        <f>'ESOIstatic 4W-car'!E41</f>
        <v>220165.02431000001</v>
      </c>
      <c r="F43" s="43">
        <f>'ESOIstatic 4W-car'!F41</f>
        <v>220165.02431000001</v>
      </c>
      <c r="G43" s="43">
        <f>'ESOIstatic 4W-car'!G41</f>
        <v>220165.02431000001</v>
      </c>
      <c r="H43" s="43">
        <f>'ESOIstatic 4W-car'!H41</f>
        <v>220165.02431000001</v>
      </c>
      <c r="J43" s="166"/>
      <c r="K43" s="43">
        <f>D43</f>
        <v>220165.02431000001</v>
      </c>
      <c r="L43" s="43">
        <f t="shared" ref="L43:O44" si="212">E43</f>
        <v>220165.02431000001</v>
      </c>
      <c r="M43" s="43">
        <f t="shared" si="212"/>
        <v>220165.02431000001</v>
      </c>
      <c r="N43" s="43">
        <f t="shared" si="212"/>
        <v>220165.02431000001</v>
      </c>
      <c r="O43" s="43">
        <f t="shared" si="212"/>
        <v>220165.02431000001</v>
      </c>
      <c r="R43" s="43">
        <f>D43</f>
        <v>220165.02431000001</v>
      </c>
      <c r="S43" s="43">
        <f t="shared" ref="S43:V44" si="213">E43</f>
        <v>220165.02431000001</v>
      </c>
      <c r="T43" s="43">
        <f t="shared" si="213"/>
        <v>220165.02431000001</v>
      </c>
      <c r="U43" s="43">
        <f t="shared" si="213"/>
        <v>220165.02431000001</v>
      </c>
      <c r="V43" s="43">
        <f t="shared" si="213"/>
        <v>220165.02431000001</v>
      </c>
      <c r="Y43" s="43">
        <f>D43</f>
        <v>220165.02431000001</v>
      </c>
      <c r="Z43" s="43">
        <f t="shared" ref="Z43:AC44" si="214">E43</f>
        <v>220165.02431000001</v>
      </c>
      <c r="AA43" s="43">
        <f t="shared" si="214"/>
        <v>220165.02431000001</v>
      </c>
      <c r="AB43" s="43">
        <f t="shared" si="214"/>
        <v>220165.02431000001</v>
      </c>
      <c r="AC43" s="43">
        <f t="shared" si="214"/>
        <v>220165.02431000001</v>
      </c>
      <c r="AF43" s="43">
        <f>D43</f>
        <v>220165.02431000001</v>
      </c>
      <c r="AG43" s="43">
        <f t="shared" ref="AG43:AJ44" si="215">E43</f>
        <v>220165.02431000001</v>
      </c>
      <c r="AH43" s="43">
        <f t="shared" si="215"/>
        <v>220165.02431000001</v>
      </c>
      <c r="AI43" s="43">
        <f t="shared" si="215"/>
        <v>220165.02431000001</v>
      </c>
      <c r="AJ43" s="43">
        <f t="shared" si="215"/>
        <v>220165.02431000001</v>
      </c>
      <c r="AK43" s="142"/>
      <c r="AN43" s="608"/>
      <c r="AO43" s="608"/>
      <c r="AP43" s="608"/>
      <c r="AQ43" s="608"/>
      <c r="AR43" s="608"/>
      <c r="AS43" s="608"/>
      <c r="AT43" s="608"/>
      <c r="AU43" s="608"/>
      <c r="AV43" s="608"/>
      <c r="AW43" s="608"/>
      <c r="AZ43" s="42" t="s">
        <v>428</v>
      </c>
      <c r="BA43" s="43">
        <f t="shared" ref="BA43:BE44" si="216">D43</f>
        <v>220165.02431000001</v>
      </c>
      <c r="BB43" s="43">
        <f t="shared" si="216"/>
        <v>220165.02431000001</v>
      </c>
      <c r="BC43" s="43">
        <f t="shared" si="216"/>
        <v>220165.02431000001</v>
      </c>
      <c r="BD43" s="43">
        <f t="shared" si="216"/>
        <v>220165.02431000001</v>
      </c>
      <c r="BE43" s="43">
        <f t="shared" si="216"/>
        <v>220165.02431000001</v>
      </c>
      <c r="BF43" s="142"/>
      <c r="BH43" s="43">
        <f>BA43</f>
        <v>220165.02431000001</v>
      </c>
      <c r="BI43" s="43">
        <f t="shared" ref="BI43:BL44" si="217">BB43</f>
        <v>220165.02431000001</v>
      </c>
      <c r="BJ43" s="43">
        <f t="shared" si="217"/>
        <v>220165.02431000001</v>
      </c>
      <c r="BK43" s="43">
        <f t="shared" si="217"/>
        <v>220165.02431000001</v>
      </c>
      <c r="BL43" s="43">
        <f t="shared" si="217"/>
        <v>220165.02431000001</v>
      </c>
      <c r="BO43" s="43">
        <f>BA43</f>
        <v>220165.02431000001</v>
      </c>
      <c r="BP43" s="43">
        <f t="shared" ref="BP43:BS44" si="218">BB43</f>
        <v>220165.02431000001</v>
      </c>
      <c r="BQ43" s="43">
        <f t="shared" si="218"/>
        <v>220165.02431000001</v>
      </c>
      <c r="BR43" s="43">
        <f t="shared" si="218"/>
        <v>220165.02431000001</v>
      </c>
      <c r="BS43" s="43">
        <f t="shared" si="218"/>
        <v>220165.02431000001</v>
      </c>
      <c r="BV43" s="43">
        <f>BA43</f>
        <v>220165.02431000001</v>
      </c>
      <c r="BW43" s="43">
        <f t="shared" ref="BW43:BZ44" si="219">BB43</f>
        <v>220165.02431000001</v>
      </c>
      <c r="BX43" s="43">
        <f t="shared" si="219"/>
        <v>220165.02431000001</v>
      </c>
      <c r="BY43" s="43">
        <f t="shared" si="219"/>
        <v>220165.02431000001</v>
      </c>
      <c r="BZ43" s="43">
        <f t="shared" si="219"/>
        <v>220165.02431000001</v>
      </c>
      <c r="CC43" s="43">
        <f>BA43</f>
        <v>220165.02431000001</v>
      </c>
      <c r="CD43" s="43">
        <f t="shared" ref="CD43:CG44" si="220">BB43</f>
        <v>220165.02431000001</v>
      </c>
      <c r="CE43" s="43">
        <f t="shared" si="220"/>
        <v>220165.02431000001</v>
      </c>
      <c r="CF43" s="43">
        <f t="shared" si="220"/>
        <v>220165.02431000001</v>
      </c>
      <c r="CG43" s="43">
        <f t="shared" si="220"/>
        <v>220165.02431000001</v>
      </c>
      <c r="CH43" s="142"/>
    </row>
    <row r="44" spans="2:86" ht="15.6" customHeight="1" x14ac:dyDescent="0.3">
      <c r="C44" s="42" t="s">
        <v>305</v>
      </c>
      <c r="D44" s="43">
        <f>'ESOIstatic 4W-car'!D42</f>
        <v>29003.817150000003</v>
      </c>
      <c r="E44" s="43">
        <f>'ESOIstatic 4W-car'!E42</f>
        <v>29003.817150000003</v>
      </c>
      <c r="F44" s="43">
        <f>'ESOIstatic 4W-car'!F42</f>
        <v>29003.817150000003</v>
      </c>
      <c r="G44" s="43">
        <f>'ESOIstatic 4W-car'!G42</f>
        <v>29003.817150000003</v>
      </c>
      <c r="H44" s="43">
        <f>'ESOIstatic 4W-car'!H42</f>
        <v>29003.817150000003</v>
      </c>
      <c r="J44" s="166"/>
      <c r="K44" s="43">
        <f>D44</f>
        <v>29003.817150000003</v>
      </c>
      <c r="L44" s="43">
        <f t="shared" si="212"/>
        <v>29003.817150000003</v>
      </c>
      <c r="M44" s="43">
        <f t="shared" si="212"/>
        <v>29003.817150000003</v>
      </c>
      <c r="N44" s="43">
        <f t="shared" si="212"/>
        <v>29003.817150000003</v>
      </c>
      <c r="O44" s="43">
        <f t="shared" si="212"/>
        <v>29003.817150000003</v>
      </c>
      <c r="R44" s="43">
        <f>D44</f>
        <v>29003.817150000003</v>
      </c>
      <c r="S44" s="43">
        <f t="shared" si="213"/>
        <v>29003.817150000003</v>
      </c>
      <c r="T44" s="43">
        <f t="shared" si="213"/>
        <v>29003.817150000003</v>
      </c>
      <c r="U44" s="43">
        <f t="shared" si="213"/>
        <v>29003.817150000003</v>
      </c>
      <c r="V44" s="43">
        <f t="shared" si="213"/>
        <v>29003.817150000003</v>
      </c>
      <c r="Y44" s="43">
        <f>D44</f>
        <v>29003.817150000003</v>
      </c>
      <c r="Z44" s="43">
        <f t="shared" si="214"/>
        <v>29003.817150000003</v>
      </c>
      <c r="AA44" s="43">
        <f t="shared" si="214"/>
        <v>29003.817150000003</v>
      </c>
      <c r="AB44" s="43">
        <f t="shared" si="214"/>
        <v>29003.817150000003</v>
      </c>
      <c r="AC44" s="43">
        <f t="shared" si="214"/>
        <v>29003.817150000003</v>
      </c>
      <c r="AF44" s="43">
        <f>D44</f>
        <v>29003.817150000003</v>
      </c>
      <c r="AG44" s="43">
        <f t="shared" si="215"/>
        <v>29003.817150000003</v>
      </c>
      <c r="AH44" s="43">
        <f t="shared" si="215"/>
        <v>29003.817150000003</v>
      </c>
      <c r="AI44" s="43">
        <f t="shared" si="215"/>
        <v>29003.817150000003</v>
      </c>
      <c r="AJ44" s="43">
        <f t="shared" si="215"/>
        <v>29003.817150000003</v>
      </c>
      <c r="AK44" s="142"/>
      <c r="AN44" s="610" t="s">
        <v>447</v>
      </c>
      <c r="AO44" s="611"/>
      <c r="AP44" s="611"/>
      <c r="AQ44" s="611"/>
      <c r="AR44" s="611"/>
      <c r="AS44" s="611"/>
      <c r="AT44" s="611"/>
      <c r="AU44" s="611"/>
      <c r="AV44" s="611"/>
      <c r="AW44" s="612"/>
      <c r="AZ44" s="42" t="s">
        <v>305</v>
      </c>
      <c r="BA44" s="43">
        <f t="shared" si="216"/>
        <v>29003.817150000003</v>
      </c>
      <c r="BB44" s="43">
        <f t="shared" si="216"/>
        <v>29003.817150000003</v>
      </c>
      <c r="BC44" s="43">
        <f t="shared" si="216"/>
        <v>29003.817150000003</v>
      </c>
      <c r="BD44" s="43">
        <f t="shared" si="216"/>
        <v>29003.817150000003</v>
      </c>
      <c r="BE44" s="43">
        <f t="shared" si="216"/>
        <v>29003.817150000003</v>
      </c>
      <c r="BF44" s="166"/>
      <c r="BH44" s="43">
        <f>BA44</f>
        <v>29003.817150000003</v>
      </c>
      <c r="BI44" s="43">
        <f t="shared" si="217"/>
        <v>29003.817150000003</v>
      </c>
      <c r="BJ44" s="43">
        <f t="shared" si="217"/>
        <v>29003.817150000003</v>
      </c>
      <c r="BK44" s="43">
        <f t="shared" si="217"/>
        <v>29003.817150000003</v>
      </c>
      <c r="BL44" s="43">
        <f t="shared" si="217"/>
        <v>29003.817150000003</v>
      </c>
      <c r="BO44" s="43">
        <f>BA44</f>
        <v>29003.817150000003</v>
      </c>
      <c r="BP44" s="43">
        <f t="shared" si="218"/>
        <v>29003.817150000003</v>
      </c>
      <c r="BQ44" s="43">
        <f t="shared" si="218"/>
        <v>29003.817150000003</v>
      </c>
      <c r="BR44" s="43">
        <f t="shared" si="218"/>
        <v>29003.817150000003</v>
      </c>
      <c r="BS44" s="43">
        <f t="shared" si="218"/>
        <v>29003.817150000003</v>
      </c>
      <c r="BV44" s="43">
        <f>BA44</f>
        <v>29003.817150000003</v>
      </c>
      <c r="BW44" s="43">
        <f t="shared" si="219"/>
        <v>29003.817150000003</v>
      </c>
      <c r="BX44" s="43">
        <f t="shared" si="219"/>
        <v>29003.817150000003</v>
      </c>
      <c r="BY44" s="43">
        <f t="shared" si="219"/>
        <v>29003.817150000003</v>
      </c>
      <c r="BZ44" s="43">
        <f t="shared" si="219"/>
        <v>29003.817150000003</v>
      </c>
      <c r="CC44" s="43">
        <f>BA44</f>
        <v>29003.817150000003</v>
      </c>
      <c r="CD44" s="43">
        <f t="shared" si="220"/>
        <v>29003.817150000003</v>
      </c>
      <c r="CE44" s="43">
        <f t="shared" si="220"/>
        <v>29003.817150000003</v>
      </c>
      <c r="CF44" s="43">
        <f t="shared" si="220"/>
        <v>29003.817150000003</v>
      </c>
      <c r="CG44" s="43">
        <f t="shared" si="220"/>
        <v>29003.817150000003</v>
      </c>
      <c r="CH44" s="142"/>
    </row>
    <row r="45" spans="2:86" ht="15.6" customHeight="1" x14ac:dyDescent="0.3">
      <c r="C45" s="46" t="s">
        <v>156</v>
      </c>
      <c r="D45" s="47">
        <f>D42/((D33*$D$15)+D42*D36)</f>
        <v>1.9876286910463752</v>
      </c>
      <c r="E45" s="47">
        <f>E42/((E33*$D$15)+E42*E36)</f>
        <v>2.7481277482433151</v>
      </c>
      <c r="F45" s="47">
        <f>F42/((F33*$D$15)+F42*F36)</f>
        <v>2.7923412278097111</v>
      </c>
      <c r="G45" s="47">
        <f>G42/((G33*$D$15)+G42*G36)</f>
        <v>2.8522377607938574</v>
      </c>
      <c r="H45" s="47">
        <f>H42/((H33*$D$15)+H42*H36)</f>
        <v>2.7035826760651154</v>
      </c>
      <c r="J45" s="166"/>
      <c r="K45" s="47">
        <f>K42/((K33*$D$15)+K42*K36)</f>
        <v>1.9876286910463752</v>
      </c>
      <c r="L45" s="47">
        <f>L42/((L33*$D$15)+L42*L36)</f>
        <v>2.7481277482433151</v>
      </c>
      <c r="M45" s="47">
        <f>M42/((M33*$D$15)+M42*M36)</f>
        <v>2.7923412278097111</v>
      </c>
      <c r="N45" s="47">
        <f>N42/((N33*$D$15)+N42*N36)</f>
        <v>2.8522377607938574</v>
      </c>
      <c r="O45" s="47">
        <f>O42/((O33*$D$15)+O42*O36)</f>
        <v>2.7035826760651154</v>
      </c>
      <c r="R45" s="47">
        <f>R42/((R33*$D$15)+R42*R36)</f>
        <v>1.9876286910463752</v>
      </c>
      <c r="S45" s="47">
        <f>S42/((S33*$D$15)+S42*S36)</f>
        <v>2.7481277482433151</v>
      </c>
      <c r="T45" s="47">
        <f>T42/((T33*$D$15)+T42*T36)</f>
        <v>2.7923412278097111</v>
      </c>
      <c r="U45" s="47">
        <f>U42/((U33*$D$15)+U42*U36)</f>
        <v>2.8522377607938574</v>
      </c>
      <c r="V45" s="47">
        <f>V42/((V33*$D$15)+V42*V36)</f>
        <v>2.7035826760651154</v>
      </c>
      <c r="Y45" s="47">
        <f>Y42/((Y33*$D$15)+Y42*Y36)</f>
        <v>1.9876286910463752</v>
      </c>
      <c r="Z45" s="47">
        <f>Z42/((Z33*$D$15)+Z42*Z36)</f>
        <v>2.7481277482433151</v>
      </c>
      <c r="AA45" s="47">
        <f>AA42/((AA33*$D$15)+AA42*AA36)</f>
        <v>2.7923412278097111</v>
      </c>
      <c r="AB45" s="47">
        <f>AB42/((AB33*$D$15)+AB42*AB36)</f>
        <v>2.8522377607938574</v>
      </c>
      <c r="AC45" s="47">
        <f>AC42/((AC33*$D$15)+AC42*AC36)</f>
        <v>2.7035826760651154</v>
      </c>
      <c r="AF45" s="47">
        <f>AF42/((AF33*$D$15)+AF42*AF36)</f>
        <v>1.9876286910463752</v>
      </c>
      <c r="AG45" s="47">
        <f>AG42/((AG33*$D$15)+AG42*AG36)</f>
        <v>2.7481277482433151</v>
      </c>
      <c r="AH45" s="47">
        <f>AH42/((AH33*$D$15)+AH42*AH36)</f>
        <v>2.7923412278097111</v>
      </c>
      <c r="AI45" s="47">
        <f>AI42/((AI33*$D$15)+AI42*AI36)</f>
        <v>2.8522377607938574</v>
      </c>
      <c r="AJ45" s="47">
        <f>AJ42/((AJ33*$D$15)+AJ42*AJ36)</f>
        <v>2.7035826760651154</v>
      </c>
      <c r="AK45" s="142"/>
      <c r="AN45" s="592" t="s">
        <v>344</v>
      </c>
      <c r="AO45" s="593"/>
      <c r="AP45" s="593"/>
      <c r="AQ45" s="593"/>
      <c r="AR45" s="593"/>
      <c r="AS45" s="593"/>
      <c r="AT45" s="593"/>
      <c r="AU45" s="593"/>
      <c r="AV45" s="593"/>
      <c r="AW45" s="594"/>
      <c r="AZ45" s="46" t="s">
        <v>156</v>
      </c>
      <c r="BA45" s="47">
        <f>BA42/((BA33*$BA$15)+BA42*BA36)</f>
        <v>2.6617459110829733</v>
      </c>
      <c r="BB45" s="47">
        <f>BB42/((BB33*$BA$15)+BB42*BB36)</f>
        <v>3.6801731782053624</v>
      </c>
      <c r="BC45" s="47">
        <f>BC42/((BC33*$BA$15)+BC42*BC36)</f>
        <v>3.7393819474190177</v>
      </c>
      <c r="BD45" s="47">
        <f>BD42/((BD33*$BA$15)+BD42*BD36)</f>
        <v>3.8195927797926781</v>
      </c>
      <c r="BE45" s="47">
        <f>BE42/((BE33*$BA$15)+BE42*BE36)</f>
        <v>3.6205203545852727</v>
      </c>
      <c r="BF45" s="142"/>
      <c r="BH45" s="47">
        <f>BH42/((BH33*$BA$15)+BH42*BH36)</f>
        <v>2.6617459110829733</v>
      </c>
      <c r="BI45" s="47">
        <f>BI42/((BI33*$BA$15)+BI42*BI36)</f>
        <v>3.6801731782053624</v>
      </c>
      <c r="BJ45" s="47">
        <f>BJ42/((BJ33*$BA$15)+BJ42*BJ36)</f>
        <v>3.7393819474190177</v>
      </c>
      <c r="BK45" s="47">
        <f>BK42/((BK33*$BA$15)+BK42*BK36)</f>
        <v>3.8195927797926781</v>
      </c>
      <c r="BL45" s="47">
        <f>BL42/((BL33*$BA$15)+BL42*BL36)</f>
        <v>3.6205203545852727</v>
      </c>
      <c r="BO45" s="47">
        <f>BO42/((BO33*$BA$15)+BO42*BO36)</f>
        <v>2.6617459110829733</v>
      </c>
      <c r="BP45" s="47">
        <f>BP42/((BP33*$BA$15)+BP42*BP36)</f>
        <v>3.6801731782053624</v>
      </c>
      <c r="BQ45" s="47">
        <f>BQ42/((BQ33*$BA$15)+BQ42*BQ36)</f>
        <v>3.7393819474190177</v>
      </c>
      <c r="BR45" s="47">
        <f>BR42/((BR33*$BA$15)+BR42*BR36)</f>
        <v>3.8195927797926781</v>
      </c>
      <c r="BS45" s="47">
        <f>BS42/((BS33*$BA$15)+BS42*BS36)</f>
        <v>3.6205203545852727</v>
      </c>
      <c r="BV45" s="47">
        <f>BV42/((BV33*$BA$15)+BV42*BV36)</f>
        <v>2.6617459110829733</v>
      </c>
      <c r="BW45" s="47">
        <f>BW42/((BW33*$BA$15)+BW42*BW36)</f>
        <v>3.6801731782053624</v>
      </c>
      <c r="BX45" s="47">
        <f>BX42/((BX33*$BA$15)+BX42*BX36)</f>
        <v>3.7393819474190177</v>
      </c>
      <c r="BY45" s="47">
        <f>BY42/((BY33*$BA$15)+BY42*BY36)</f>
        <v>3.8195927797926781</v>
      </c>
      <c r="BZ45" s="47">
        <f>BZ42/((BZ33*$BA$15)+BZ42*BZ36)</f>
        <v>3.6205203545852727</v>
      </c>
      <c r="CC45" s="47">
        <f>CC42/((CC33*$BA$15)+CC42*CC36)</f>
        <v>2.6617459110829733</v>
      </c>
      <c r="CD45" s="47">
        <f>CD42/((CD33*$BA$15)+CD42*CD36)</f>
        <v>3.6801731782053624</v>
      </c>
      <c r="CE45" s="47">
        <f>CE42/((CE33*$BA$15)+CE42*CE36)</f>
        <v>3.7393819474190177</v>
      </c>
      <c r="CF45" s="47">
        <f>CF42/((CF33*$BA$15)+CF42*CF36)</f>
        <v>3.8195927797926781</v>
      </c>
      <c r="CG45" s="47">
        <f>CG42/((CG33*$BA$15)+CG42*CG36)</f>
        <v>3.6205203545852727</v>
      </c>
      <c r="CH45" s="142"/>
    </row>
    <row r="46" spans="2:86" ht="15.6" x14ac:dyDescent="0.3">
      <c r="C46" s="46" t="s">
        <v>157</v>
      </c>
      <c r="D46" s="48">
        <f>D41/((D34+D43+D44)*$BA$15+(D42*D40))</f>
        <v>0.72983768836300378</v>
      </c>
      <c r="E46" s="48">
        <f t="shared" ref="E46:H46" si="221">E41/((E34+E43+E44)*$BA$15+(E42*E40))</f>
        <v>0.87621847851087831</v>
      </c>
      <c r="F46" s="48">
        <f t="shared" si="221"/>
        <v>0.88312474195826884</v>
      </c>
      <c r="G46" s="48">
        <f t="shared" si="221"/>
        <v>0.89240887780422273</v>
      </c>
      <c r="H46" s="48">
        <f t="shared" si="221"/>
        <v>0.8655893937001109</v>
      </c>
      <c r="J46" s="166"/>
      <c r="K46" s="48">
        <f>K41/((K34+K43+K44)*$BA$15+(K42*K40))</f>
        <v>0.61678169927884785</v>
      </c>
      <c r="L46" s="48">
        <f t="shared" ref="L46:O46" si="222">L41/((L34+L43+L44)*$BA$15+(L42*L40))</f>
        <v>0.74048727646230639</v>
      </c>
      <c r="M46" s="48">
        <f t="shared" si="222"/>
        <v>0.74632372060963881</v>
      </c>
      <c r="N46" s="48">
        <f t="shared" si="222"/>
        <v>0.75416969126134215</v>
      </c>
      <c r="O46" s="48">
        <f t="shared" si="222"/>
        <v>0.73150469705335786</v>
      </c>
      <c r="R46" s="48">
        <f>R41/((R34+R43+R44)*$BA$15+(R42*R40))</f>
        <v>0.84289367744715959</v>
      </c>
      <c r="S46" s="48">
        <f t="shared" ref="S46:V46" si="223">S41/((S34+S43+S44)*$BA$15+(S42*S40))</f>
        <v>1.0119496805594503</v>
      </c>
      <c r="T46" s="48">
        <f t="shared" si="223"/>
        <v>1.0199257633068988</v>
      </c>
      <c r="U46" s="48">
        <f t="shared" si="223"/>
        <v>1.0306480643471032</v>
      </c>
      <c r="V46" s="48">
        <f t="shared" si="223"/>
        <v>0.99967409034686394</v>
      </c>
      <c r="Y46" s="48">
        <f>Y41/((Y34+Y43+Y44)*$BA$15+(Y42*Y40))</f>
        <v>0.65570617787477925</v>
      </c>
      <c r="Z46" s="48">
        <f t="shared" ref="Z46:AC46" si="224">Z41/((Z34+Z43+Z44)*$BA$15+(Z42*Z40))</f>
        <v>0.77150163430431584</v>
      </c>
      <c r="AA46" s="48">
        <f t="shared" si="224"/>
        <v>0.77685076400669006</v>
      </c>
      <c r="AB46" s="48">
        <f t="shared" si="224"/>
        <v>0.78402579032153474</v>
      </c>
      <c r="AC46" s="48">
        <f t="shared" si="224"/>
        <v>0.76324933777827564</v>
      </c>
      <c r="AF46" s="48">
        <f>AF41/((AF34+AF43+AF44)*$BA$15+(AF42*AF40))</f>
        <v>0.82286782410243131</v>
      </c>
      <c r="AG46" s="48">
        <f t="shared" ref="AG46:AJ46" si="225">AG41/((AG34+AG43+AG44)*$BA$15+(AG42*AG40))</f>
        <v>1.0138263472981721</v>
      </c>
      <c r="AH46" s="48">
        <f t="shared" si="225"/>
        <v>1.0230836270659518</v>
      </c>
      <c r="AI46" s="48">
        <f t="shared" si="225"/>
        <v>1.0355644673887556</v>
      </c>
      <c r="AJ46" s="48">
        <f t="shared" si="225"/>
        <v>0.99962362409825301</v>
      </c>
      <c r="AK46" s="142"/>
      <c r="AZ46" s="46" t="s">
        <v>157</v>
      </c>
      <c r="BA46" s="48">
        <f>BA41/((BA34+BA43+BA44)*$BA$15+(BA42*BA40))</f>
        <v>0.9035209182008157</v>
      </c>
      <c r="BB46" s="48">
        <f t="shared" ref="BB46:BE46" si="226">BB41/((BB34+BB43+BB44)*$BA$15+(BB42*BB40))</f>
        <v>1.0685439923809998</v>
      </c>
      <c r="BC46" s="48">
        <f t="shared" si="226"/>
        <v>1.0762081784069009</v>
      </c>
      <c r="BD46" s="48">
        <f t="shared" si="226"/>
        <v>1.0864942115306668</v>
      </c>
      <c r="BE46" s="48">
        <f t="shared" si="226"/>
        <v>1.0567273106488608</v>
      </c>
      <c r="BG46" s="166"/>
      <c r="BH46" s="48">
        <f>BH41/((BH34+BH43+BH44)*$BA$15+(BH42*BH40))</f>
        <v>0.7635604137021611</v>
      </c>
      <c r="BI46" s="48">
        <f t="shared" ref="BI46:BL46" si="227">BI41/((BI34+BI43+BI44)*$BA$15+(BI42*BI40))</f>
        <v>0.90302047959896203</v>
      </c>
      <c r="BJ46" s="48">
        <f t="shared" si="227"/>
        <v>0.90949743982726594</v>
      </c>
      <c r="BK46" s="48">
        <f t="shared" si="227"/>
        <v>0.91819010819733149</v>
      </c>
      <c r="BL46" s="48">
        <f t="shared" si="227"/>
        <v>0.89303426875400904</v>
      </c>
      <c r="BO46" s="48">
        <f>BO41/((BO34+BO43+BO44)*$BA$15+(BO42*BO40))</f>
        <v>1.0434814226994704</v>
      </c>
      <c r="BP46" s="48">
        <f t="shared" ref="BP46:BS46" si="228">BP41/((BP34+BP43+BP44)*$BA$15+(BP42*BP40))</f>
        <v>1.2340675051630379</v>
      </c>
      <c r="BQ46" s="48">
        <f t="shared" si="228"/>
        <v>1.242918916986536</v>
      </c>
      <c r="BR46" s="48">
        <f t="shared" si="228"/>
        <v>1.2547983148640023</v>
      </c>
      <c r="BS46" s="48">
        <f t="shared" si="228"/>
        <v>1.2204203525437127</v>
      </c>
      <c r="BV46" s="48">
        <f>BV41/((BV34+BV43+BV44)*$BA$15+(BV42*BV40))</f>
        <v>0.79258966835713041</v>
      </c>
      <c r="BW46" s="48">
        <f t="shared" ref="BW46:BZ46" si="229">BW41/((BW34+BW43+BW44)*$BA$15+(BW42*BW40))</f>
        <v>0.91679316690098034</v>
      </c>
      <c r="BX46" s="48">
        <f t="shared" si="229"/>
        <v>0.92242930729950001</v>
      </c>
      <c r="BY46" s="48">
        <f t="shared" si="229"/>
        <v>0.92997551616120011</v>
      </c>
      <c r="BZ46" s="48">
        <f t="shared" si="229"/>
        <v>0.90808080189959905</v>
      </c>
      <c r="CC46" s="48">
        <f>CC41/((CC34+CC43+CC44)*$BA$15+(CC42*CC40))</f>
        <v>1.0505574719846136</v>
      </c>
      <c r="CD46" s="48">
        <f t="shared" ref="CD46:CG46" si="230">CD41/((CD34+CD43+CD44)*$BA$15+(CD42*CD40))</f>
        <v>1.2804962257755026</v>
      </c>
      <c r="CE46" s="48">
        <f t="shared" si="230"/>
        <v>1.2915181176971773</v>
      </c>
      <c r="CF46" s="48">
        <f t="shared" si="230"/>
        <v>1.3063599518588496</v>
      </c>
      <c r="CG46" s="48">
        <f t="shared" si="230"/>
        <v>1.263563934758031</v>
      </c>
      <c r="CH46" s="142"/>
    </row>
    <row r="47" spans="2:86" x14ac:dyDescent="0.3">
      <c r="C47" s="146"/>
      <c r="D47" s="295"/>
      <c r="E47" s="295"/>
      <c r="F47" s="295"/>
      <c r="G47" s="295"/>
      <c r="H47" s="295"/>
      <c r="I47" s="296"/>
      <c r="AK47" s="142"/>
      <c r="AZ47" s="143"/>
      <c r="BA47" s="143"/>
      <c r="BB47" s="143"/>
      <c r="BC47" s="143"/>
      <c r="BD47" s="143"/>
      <c r="BE47" s="143"/>
      <c r="BF47" s="144"/>
      <c r="CH47" s="142"/>
    </row>
    <row r="48" spans="2:86" x14ac:dyDescent="0.3">
      <c r="B48" s="148"/>
      <c r="D48" s="147"/>
      <c r="E48" s="147"/>
      <c r="F48" s="582" t="s">
        <v>468</v>
      </c>
      <c r="G48" s="147"/>
      <c r="H48" s="147"/>
      <c r="I48" s="147"/>
      <c r="M48" s="595" t="s">
        <v>469</v>
      </c>
      <c r="T48" s="595" t="s">
        <v>470</v>
      </c>
      <c r="AA48" s="595" t="s">
        <v>471</v>
      </c>
      <c r="AK48" s="142"/>
      <c r="AX48" s="142"/>
      <c r="AY48" s="148"/>
      <c r="BC48" s="582" t="s">
        <v>468</v>
      </c>
      <c r="BJ48" s="595" t="s">
        <v>469</v>
      </c>
      <c r="BQ48" s="595" t="s">
        <v>470</v>
      </c>
      <c r="BX48" s="595" t="s">
        <v>471</v>
      </c>
      <c r="CH48" s="142"/>
    </row>
    <row r="49" spans="1:86" x14ac:dyDescent="0.3">
      <c r="A49" s="142"/>
      <c r="F49" s="583"/>
      <c r="M49" s="583"/>
      <c r="T49" s="583"/>
      <c r="AA49" s="583"/>
      <c r="AK49" s="142"/>
      <c r="AX49" s="142"/>
      <c r="BC49" s="583"/>
      <c r="BJ49" s="583"/>
      <c r="BQ49" s="583"/>
      <c r="BX49" s="583"/>
      <c r="CH49" s="142"/>
    </row>
    <row r="50" spans="1:86" ht="18" x14ac:dyDescent="0.35">
      <c r="A50" s="142"/>
      <c r="C50" s="42" t="s">
        <v>301</v>
      </c>
      <c r="D50" s="43">
        <f>K23</f>
        <v>607902.09825000004</v>
      </c>
      <c r="E50" s="43">
        <f>L23</f>
        <v>385678.80925000005</v>
      </c>
      <c r="F50" s="43">
        <f>M23</f>
        <v>375881.45924999996</v>
      </c>
      <c r="G50" s="43">
        <f>N23</f>
        <v>363236.90425000002</v>
      </c>
      <c r="H50" s="43">
        <f>O23</f>
        <v>390684.69425</v>
      </c>
      <c r="K50" s="43">
        <f>K23</f>
        <v>607902.09825000004</v>
      </c>
      <c r="L50" s="43">
        <f>L23</f>
        <v>385678.80925000005</v>
      </c>
      <c r="M50" s="43">
        <f>M23</f>
        <v>375881.45924999996</v>
      </c>
      <c r="N50" s="43">
        <f>N23</f>
        <v>363236.90425000002</v>
      </c>
      <c r="O50" s="43">
        <f>O23</f>
        <v>390684.69425</v>
      </c>
      <c r="R50" s="43">
        <f>K23</f>
        <v>607902.09825000004</v>
      </c>
      <c r="S50" s="43">
        <f>L23</f>
        <v>385678.80925000005</v>
      </c>
      <c r="T50" s="43">
        <f>M23</f>
        <v>375881.45924999996</v>
      </c>
      <c r="U50" s="43">
        <f>N23</f>
        <v>363236.90425000002</v>
      </c>
      <c r="V50" s="43">
        <f>O23</f>
        <v>390684.69425</v>
      </c>
      <c r="Y50" s="43">
        <f>K23</f>
        <v>607902.09825000004</v>
      </c>
      <c r="Z50" s="43">
        <f>L23</f>
        <v>385678.80925000005</v>
      </c>
      <c r="AA50" s="43">
        <f>M23</f>
        <v>375881.45924999996</v>
      </c>
      <c r="AB50" s="43">
        <f>N23</f>
        <v>363236.90425000002</v>
      </c>
      <c r="AC50" s="43">
        <f>O23</f>
        <v>390684.69425</v>
      </c>
      <c r="AK50" s="142"/>
      <c r="AN50" s="584" t="s">
        <v>72</v>
      </c>
      <c r="AO50" s="585"/>
      <c r="AP50" s="585"/>
      <c r="AQ50" s="585"/>
      <c r="AR50" s="585"/>
      <c r="AS50" s="585"/>
      <c r="AT50" s="585"/>
      <c r="AU50" s="585"/>
      <c r="AV50" s="585"/>
      <c r="AW50" s="586"/>
      <c r="AX50" s="142"/>
      <c r="AZ50" s="42" t="s">
        <v>301</v>
      </c>
      <c r="BA50" s="43">
        <f>BA23</f>
        <v>607902.09825000004</v>
      </c>
      <c r="BB50" s="43">
        <f>BB23</f>
        <v>385678.80925000005</v>
      </c>
      <c r="BC50" s="43">
        <f>BC23</f>
        <v>375881.45924999996</v>
      </c>
      <c r="BD50" s="43">
        <f>BD23</f>
        <v>363236.90425000002</v>
      </c>
      <c r="BE50" s="43">
        <f>BE23</f>
        <v>390684.69425</v>
      </c>
      <c r="BH50" s="43">
        <f>BA23</f>
        <v>607902.09825000004</v>
      </c>
      <c r="BI50" s="43">
        <f>BB23</f>
        <v>385678.80925000005</v>
      </c>
      <c r="BJ50" s="43">
        <f>BC23</f>
        <v>375881.45924999996</v>
      </c>
      <c r="BK50" s="43">
        <f>BD23</f>
        <v>363236.90425000002</v>
      </c>
      <c r="BL50" s="43">
        <f>BE23</f>
        <v>390684.69425</v>
      </c>
      <c r="BO50" s="43">
        <f>BA23</f>
        <v>607902.09825000004</v>
      </c>
      <c r="BP50" s="43">
        <f>BB23</f>
        <v>385678.80925000005</v>
      </c>
      <c r="BQ50" s="43">
        <f>BC23</f>
        <v>375881.45924999996</v>
      </c>
      <c r="BR50" s="43">
        <f>BD23</f>
        <v>363236.90425000002</v>
      </c>
      <c r="BS50" s="43">
        <f>BE23</f>
        <v>390684.69425</v>
      </c>
      <c r="BV50" s="43">
        <f>BA23</f>
        <v>607902.09825000004</v>
      </c>
      <c r="BW50" s="43">
        <f>BB23</f>
        <v>385678.80925000005</v>
      </c>
      <c r="BX50" s="43">
        <f>BC23</f>
        <v>375881.45924999996</v>
      </c>
      <c r="BY50" s="43">
        <f>BD23</f>
        <v>363236.90425000002</v>
      </c>
      <c r="BZ50" s="43">
        <f>BE23</f>
        <v>390684.69425</v>
      </c>
      <c r="CH50" s="142"/>
    </row>
    <row r="51" spans="1:86" ht="44.4" customHeight="1" x14ac:dyDescent="0.3">
      <c r="A51" s="142"/>
      <c r="C51" s="42" t="s">
        <v>302</v>
      </c>
      <c r="D51" s="44">
        <f>D50*0.1+D50</f>
        <v>668692.30807500007</v>
      </c>
      <c r="E51" s="44">
        <f>E50*0.1+E50</f>
        <v>424246.69017500005</v>
      </c>
      <c r="F51" s="44">
        <f>F50*0.1+F50</f>
        <v>413469.60517499998</v>
      </c>
      <c r="G51" s="44">
        <f>G50*0.1+G50</f>
        <v>399560.594675</v>
      </c>
      <c r="H51" s="44">
        <f>H50*0.1+H50</f>
        <v>429753.16367500002</v>
      </c>
      <c r="K51" s="44">
        <f>K50*0.1+K50</f>
        <v>668692.30807500007</v>
      </c>
      <c r="L51" s="44">
        <f>L50*0.1+L50</f>
        <v>424246.69017500005</v>
      </c>
      <c r="M51" s="44">
        <f>M50*0.1+M50</f>
        <v>413469.60517499998</v>
      </c>
      <c r="N51" s="44">
        <f>N50*0.1+N50</f>
        <v>399560.594675</v>
      </c>
      <c r="O51" s="44">
        <f>O50*0.1+O50</f>
        <v>429753.16367500002</v>
      </c>
      <c r="R51" s="44">
        <f>R50*0.1+R50</f>
        <v>668692.30807500007</v>
      </c>
      <c r="S51" s="44">
        <f>S50*0.1+S50</f>
        <v>424246.69017500005</v>
      </c>
      <c r="T51" s="44">
        <f>T50*0.1+T50</f>
        <v>413469.60517499998</v>
      </c>
      <c r="U51" s="44">
        <f>U50*0.1+U50</f>
        <v>399560.594675</v>
      </c>
      <c r="V51" s="44">
        <f>V50*0.1+V50</f>
        <v>429753.16367500002</v>
      </c>
      <c r="Y51" s="44">
        <f>Y50*0.1+Y50</f>
        <v>668692.30807500007</v>
      </c>
      <c r="Z51" s="44">
        <f>Z50*0.1+Z50</f>
        <v>424246.69017500005</v>
      </c>
      <c r="AA51" s="44">
        <f>AA50*0.1+AA50</f>
        <v>413469.60517499998</v>
      </c>
      <c r="AB51" s="44">
        <f>AB50*0.1+AB50</f>
        <v>399560.594675</v>
      </c>
      <c r="AC51" s="44">
        <f>AC50*0.1+AC50</f>
        <v>429753.16367500002</v>
      </c>
      <c r="AK51" s="142"/>
      <c r="AN51" s="587" t="s">
        <v>342</v>
      </c>
      <c r="AO51" s="587"/>
      <c r="AP51" s="587"/>
      <c r="AQ51" s="587"/>
      <c r="AR51" s="587"/>
      <c r="AS51" s="587"/>
      <c r="AT51" s="587"/>
      <c r="AU51" s="587"/>
      <c r="AV51" s="587"/>
      <c r="AW51" s="587"/>
      <c r="AX51" s="142"/>
      <c r="AZ51" s="42" t="s">
        <v>302</v>
      </c>
      <c r="BA51" s="44">
        <f>BA50*0.1+BA50</f>
        <v>668692.30807500007</v>
      </c>
      <c r="BB51" s="44">
        <f>BB50*0.1+BB50</f>
        <v>424246.69017500005</v>
      </c>
      <c r="BC51" s="44">
        <f>BC50*0.1+BC50</f>
        <v>413469.60517499998</v>
      </c>
      <c r="BD51" s="44">
        <f>BD50*0.1+BD50</f>
        <v>399560.594675</v>
      </c>
      <c r="BE51" s="44">
        <f>BE50*0.1+BE50</f>
        <v>429753.16367500002</v>
      </c>
      <c r="BH51" s="44">
        <f>BH50*0.1+BH50</f>
        <v>668692.30807500007</v>
      </c>
      <c r="BI51" s="44">
        <f>BI50*0.1+BI50</f>
        <v>424246.69017500005</v>
      </c>
      <c r="BJ51" s="44">
        <f>BJ50*0.1+BJ50</f>
        <v>413469.60517499998</v>
      </c>
      <c r="BK51" s="44">
        <f>BK50*0.1+BK50</f>
        <v>399560.594675</v>
      </c>
      <c r="BL51" s="44">
        <f>BL50*0.1+BL50</f>
        <v>429753.16367500002</v>
      </c>
      <c r="BO51" s="44">
        <f>BO50*0.1+BO50</f>
        <v>668692.30807500007</v>
      </c>
      <c r="BP51" s="44">
        <f>BP50*0.1+BP50</f>
        <v>424246.69017500005</v>
      </c>
      <c r="BQ51" s="44">
        <f>BQ50*0.1+BQ50</f>
        <v>413469.60517499998</v>
      </c>
      <c r="BR51" s="44">
        <f>BR50*0.1+BR50</f>
        <v>399560.594675</v>
      </c>
      <c r="BS51" s="44">
        <f>BS50*0.1+BS50</f>
        <v>429753.16367500002</v>
      </c>
      <c r="BV51" s="44">
        <f>BV50*0.1+BV50</f>
        <v>668692.30807500007</v>
      </c>
      <c r="BW51" s="44">
        <f>BW50*0.1+BW50</f>
        <v>424246.69017500005</v>
      </c>
      <c r="BX51" s="44">
        <f>BX50*0.1+BX50</f>
        <v>413469.60517499998</v>
      </c>
      <c r="BY51" s="44">
        <f>BY50*0.1+BY50</f>
        <v>399560.594675</v>
      </c>
      <c r="BZ51" s="44">
        <f>BZ50*0.1+BZ50</f>
        <v>429753.16367500002</v>
      </c>
      <c r="CH51" s="142"/>
    </row>
    <row r="52" spans="1:86" ht="33" customHeight="1" x14ac:dyDescent="0.3">
      <c r="A52" s="142"/>
      <c r="C52" s="42" t="s">
        <v>334</v>
      </c>
      <c r="D52" s="44">
        <f>D25</f>
        <v>240000</v>
      </c>
      <c r="E52" s="44">
        <f t="shared" ref="E52:H52" si="231">E25</f>
        <v>240000</v>
      </c>
      <c r="F52" s="44">
        <f t="shared" si="231"/>
        <v>240000</v>
      </c>
      <c r="G52" s="44">
        <f t="shared" si="231"/>
        <v>240000</v>
      </c>
      <c r="H52" s="44">
        <f t="shared" si="231"/>
        <v>240000</v>
      </c>
      <c r="K52" s="44">
        <f>K25</f>
        <v>240000</v>
      </c>
      <c r="L52" s="44">
        <f t="shared" ref="L52:O52" si="232">L25</f>
        <v>240000</v>
      </c>
      <c r="M52" s="44">
        <f t="shared" si="232"/>
        <v>240000</v>
      </c>
      <c r="N52" s="44">
        <f t="shared" si="232"/>
        <v>240000</v>
      </c>
      <c r="O52" s="44">
        <f t="shared" si="232"/>
        <v>240000</v>
      </c>
      <c r="R52" s="44">
        <f>R25</f>
        <v>240000</v>
      </c>
      <c r="S52" s="44">
        <f t="shared" ref="S52:V52" si="233">S25</f>
        <v>240000</v>
      </c>
      <c r="T52" s="44">
        <f t="shared" si="233"/>
        <v>240000</v>
      </c>
      <c r="U52" s="44">
        <f t="shared" si="233"/>
        <v>240000</v>
      </c>
      <c r="V52" s="44">
        <f t="shared" si="233"/>
        <v>240000</v>
      </c>
      <c r="Y52" s="44">
        <f>Y25</f>
        <v>240000</v>
      </c>
      <c r="Z52" s="44">
        <f t="shared" ref="Z52:AC52" si="234">Z25</f>
        <v>240000</v>
      </c>
      <c r="AA52" s="44">
        <f t="shared" si="234"/>
        <v>240000</v>
      </c>
      <c r="AB52" s="44">
        <f t="shared" si="234"/>
        <v>240000</v>
      </c>
      <c r="AC52" s="44">
        <f t="shared" si="234"/>
        <v>240000</v>
      </c>
      <c r="AK52" s="142"/>
      <c r="AN52" s="588" t="s">
        <v>458</v>
      </c>
      <c r="AO52" s="588"/>
      <c r="AP52" s="588"/>
      <c r="AQ52" s="588"/>
      <c r="AR52" s="588"/>
      <c r="AS52" s="588"/>
      <c r="AT52" s="588"/>
      <c r="AU52" s="588"/>
      <c r="AV52" s="588"/>
      <c r="AW52" s="588"/>
      <c r="AX52" s="142"/>
      <c r="AZ52" s="42" t="s">
        <v>334</v>
      </c>
      <c r="BA52" s="44">
        <f>BA25</f>
        <v>240000</v>
      </c>
      <c r="BB52" s="44">
        <f t="shared" ref="BB52:BE52" si="235">BB25</f>
        <v>240000</v>
      </c>
      <c r="BC52" s="44">
        <f t="shared" si="235"/>
        <v>240000</v>
      </c>
      <c r="BD52" s="44">
        <f t="shared" si="235"/>
        <v>240000</v>
      </c>
      <c r="BE52" s="44">
        <f t="shared" si="235"/>
        <v>240000</v>
      </c>
      <c r="BH52" s="44">
        <f>BA52</f>
        <v>240000</v>
      </c>
      <c r="BI52" s="44">
        <f t="shared" ref="BI52:BL53" si="236">BB52</f>
        <v>240000</v>
      </c>
      <c r="BJ52" s="44">
        <f t="shared" si="236"/>
        <v>240000</v>
      </c>
      <c r="BK52" s="44">
        <f t="shared" si="236"/>
        <v>240000</v>
      </c>
      <c r="BL52" s="44">
        <f t="shared" si="236"/>
        <v>240000</v>
      </c>
      <c r="BO52" s="44">
        <f>BH52</f>
        <v>240000</v>
      </c>
      <c r="BP52" s="44">
        <f t="shared" ref="BP52:BP53" si="237">BI52</f>
        <v>240000</v>
      </c>
      <c r="BQ52" s="44">
        <f t="shared" ref="BQ52:BQ53" si="238">BJ52</f>
        <v>240000</v>
      </c>
      <c r="BR52" s="44">
        <f t="shared" ref="BR52:BR53" si="239">BK52</f>
        <v>240000</v>
      </c>
      <c r="BS52" s="44">
        <f t="shared" ref="BS52:BS53" si="240">BL52</f>
        <v>240000</v>
      </c>
      <c r="BV52" s="44">
        <f>BO52</f>
        <v>240000</v>
      </c>
      <c r="BW52" s="44">
        <f t="shared" ref="BW52:BW53" si="241">BP52</f>
        <v>240000</v>
      </c>
      <c r="BX52" s="44">
        <f t="shared" ref="BX52:BX53" si="242">BQ52</f>
        <v>240000</v>
      </c>
      <c r="BY52" s="44">
        <f t="shared" ref="BY52:BY53" si="243">BR52</f>
        <v>240000</v>
      </c>
      <c r="BZ52" s="44">
        <f t="shared" ref="BZ52:BZ53" si="244">BS52</f>
        <v>240000</v>
      </c>
      <c r="CH52" s="142"/>
    </row>
    <row r="53" spans="1:86" ht="33" customHeight="1" x14ac:dyDescent="0.3">
      <c r="A53" s="142"/>
      <c r="C53" s="42" t="s">
        <v>354</v>
      </c>
      <c r="D53" s="43">
        <f>EnU!$AB$48*(1000000/$D$10)</f>
        <v>1043.7592500000003</v>
      </c>
      <c r="E53" s="43">
        <f>EnU!$AB$48*(1000000/$E$10)</f>
        <v>1043.7592500000003</v>
      </c>
      <c r="F53" s="43">
        <f>EnU!$AB$48*(1000000/$F$10)</f>
        <v>1043.7592500000003</v>
      </c>
      <c r="G53" s="43">
        <f>EnU!$AB$48*(1000000/$G$10)</f>
        <v>1043.7592500000003</v>
      </c>
      <c r="H53" s="43">
        <f>EnU!$AB$48*(1000000/$H$10)</f>
        <v>1043.7592500000003</v>
      </c>
      <c r="J53" s="166"/>
      <c r="K53" s="43">
        <f>D53</f>
        <v>1043.7592500000003</v>
      </c>
      <c r="L53" s="43">
        <f t="shared" ref="L53" si="245">E53</f>
        <v>1043.7592500000003</v>
      </c>
      <c r="M53" s="43">
        <f t="shared" ref="M53" si="246">F53</f>
        <v>1043.7592500000003</v>
      </c>
      <c r="N53" s="43">
        <f t="shared" ref="N53" si="247">G53</f>
        <v>1043.7592500000003</v>
      </c>
      <c r="O53" s="43">
        <f t="shared" ref="O53" si="248">H53</f>
        <v>1043.7592500000003</v>
      </c>
      <c r="R53" s="43">
        <f>K53</f>
        <v>1043.7592500000003</v>
      </c>
      <c r="S53" s="43">
        <f t="shared" ref="S53" si="249">L53</f>
        <v>1043.7592500000003</v>
      </c>
      <c r="T53" s="43">
        <f t="shared" ref="T53" si="250">M53</f>
        <v>1043.7592500000003</v>
      </c>
      <c r="U53" s="43">
        <f t="shared" ref="U53" si="251">N53</f>
        <v>1043.7592500000003</v>
      </c>
      <c r="V53" s="43">
        <f t="shared" ref="V53" si="252">O53</f>
        <v>1043.7592500000003</v>
      </c>
      <c r="Y53" s="43">
        <f>R53</f>
        <v>1043.7592500000003</v>
      </c>
      <c r="Z53" s="43">
        <f t="shared" ref="Z53" si="253">S53</f>
        <v>1043.7592500000003</v>
      </c>
      <c r="AA53" s="43">
        <f t="shared" ref="AA53" si="254">T53</f>
        <v>1043.7592500000003</v>
      </c>
      <c r="AB53" s="43">
        <f t="shared" ref="AB53" si="255">U53</f>
        <v>1043.7592500000003</v>
      </c>
      <c r="AC53" s="43">
        <f t="shared" ref="AC53" si="256">V53</f>
        <v>1043.7592500000003</v>
      </c>
      <c r="AK53" s="142"/>
      <c r="AN53" s="588"/>
      <c r="AO53" s="588"/>
      <c r="AP53" s="588"/>
      <c r="AQ53" s="588"/>
      <c r="AR53" s="588"/>
      <c r="AS53" s="588"/>
      <c r="AT53" s="588"/>
      <c r="AU53" s="588"/>
      <c r="AV53" s="588"/>
      <c r="AW53" s="588"/>
      <c r="AX53" s="142"/>
      <c r="AZ53" s="42" t="s">
        <v>354</v>
      </c>
      <c r="BA53" s="43">
        <f>EnU!$AB$48*(1000000/$D$10)</f>
        <v>1043.7592500000003</v>
      </c>
      <c r="BB53" s="43">
        <f>EnU!$AB$48*(1000000/$E$10)</f>
        <v>1043.7592500000003</v>
      </c>
      <c r="BC53" s="43">
        <f>EnU!$AB$48*(1000000/$F$10)</f>
        <v>1043.7592500000003</v>
      </c>
      <c r="BD53" s="43">
        <f>EnU!$AB$48*(1000000/$G$10)</f>
        <v>1043.7592500000003</v>
      </c>
      <c r="BE53" s="43">
        <f>EnU!$AB$48*(1000000/$H$10)</f>
        <v>1043.7592500000003</v>
      </c>
      <c r="BG53" s="166"/>
      <c r="BH53" s="43">
        <f>BA53</f>
        <v>1043.7592500000003</v>
      </c>
      <c r="BI53" s="43">
        <f t="shared" si="236"/>
        <v>1043.7592500000003</v>
      </c>
      <c r="BJ53" s="43">
        <f t="shared" si="236"/>
        <v>1043.7592500000003</v>
      </c>
      <c r="BK53" s="43">
        <f t="shared" si="236"/>
        <v>1043.7592500000003</v>
      </c>
      <c r="BL53" s="43">
        <f t="shared" si="236"/>
        <v>1043.7592500000003</v>
      </c>
      <c r="BO53" s="43">
        <f>BH53</f>
        <v>1043.7592500000003</v>
      </c>
      <c r="BP53" s="43">
        <f t="shared" si="237"/>
        <v>1043.7592500000003</v>
      </c>
      <c r="BQ53" s="43">
        <f t="shared" si="238"/>
        <v>1043.7592500000003</v>
      </c>
      <c r="BR53" s="43">
        <f t="shared" si="239"/>
        <v>1043.7592500000003</v>
      </c>
      <c r="BS53" s="43">
        <f t="shared" si="240"/>
        <v>1043.7592500000003</v>
      </c>
      <c r="BV53" s="43">
        <f>BO53</f>
        <v>1043.7592500000003</v>
      </c>
      <c r="BW53" s="43">
        <f t="shared" si="241"/>
        <v>1043.7592500000003</v>
      </c>
      <c r="BX53" s="43">
        <f t="shared" si="242"/>
        <v>1043.7592500000003</v>
      </c>
      <c r="BY53" s="43">
        <f t="shared" si="243"/>
        <v>1043.7592500000003</v>
      </c>
      <c r="BZ53" s="43">
        <f t="shared" si="244"/>
        <v>1043.7592500000003</v>
      </c>
      <c r="CH53" s="142"/>
    </row>
    <row r="54" spans="1:86" ht="19.8" customHeight="1" x14ac:dyDescent="0.3">
      <c r="A54" s="142"/>
      <c r="C54" s="42" t="s">
        <v>455</v>
      </c>
      <c r="D54" s="43">
        <f>SUMA(D51:D53)</f>
        <v>909736.06732500007</v>
      </c>
      <c r="E54" s="43">
        <f t="shared" ref="E54" si="257">SUMA(E51:E53)</f>
        <v>665290.44942500012</v>
      </c>
      <c r="F54" s="43">
        <f t="shared" ref="F54" si="258">SUMA(F51:F53)</f>
        <v>654513.36442499992</v>
      </c>
      <c r="G54" s="43">
        <f t="shared" ref="G54" si="259">SUMA(G51:G53)</f>
        <v>640604.35392500006</v>
      </c>
      <c r="H54" s="43">
        <f t="shared" ref="H54" si="260">SUMA(H51:H53)</f>
        <v>670796.92292499996</v>
      </c>
      <c r="J54" s="166"/>
      <c r="K54" s="43">
        <f>SUMA(K51:K53)</f>
        <v>909736.06732500007</v>
      </c>
      <c r="L54" s="43">
        <f t="shared" ref="L54" si="261">SUMA(L51:L53)</f>
        <v>665290.44942500012</v>
      </c>
      <c r="M54" s="43">
        <f t="shared" ref="M54" si="262">SUMA(M51:M53)</f>
        <v>654513.36442499992</v>
      </c>
      <c r="N54" s="43">
        <f t="shared" ref="N54" si="263">SUMA(N51:N53)</f>
        <v>640604.35392500006</v>
      </c>
      <c r="O54" s="43">
        <f t="shared" ref="O54" si="264">SUMA(O51:O53)</f>
        <v>670796.92292499996</v>
      </c>
      <c r="R54" s="43">
        <f>SUMA(R51:R53)</f>
        <v>909736.06732500007</v>
      </c>
      <c r="S54" s="43">
        <f t="shared" ref="S54" si="265">SUMA(S51:S53)</f>
        <v>665290.44942500012</v>
      </c>
      <c r="T54" s="43">
        <f t="shared" ref="T54" si="266">SUMA(T51:T53)</f>
        <v>654513.36442499992</v>
      </c>
      <c r="U54" s="43">
        <f t="shared" ref="U54" si="267">SUMA(U51:U53)</f>
        <v>640604.35392500006</v>
      </c>
      <c r="V54" s="43">
        <f t="shared" ref="V54" si="268">SUMA(V51:V53)</f>
        <v>670796.92292499996</v>
      </c>
      <c r="Y54" s="43">
        <f>SUMA(Y51:Y53)</f>
        <v>909736.06732500007</v>
      </c>
      <c r="Z54" s="43">
        <f t="shared" ref="Z54" si="269">SUMA(Z51:Z53)</f>
        <v>665290.44942500012</v>
      </c>
      <c r="AA54" s="43">
        <f t="shared" ref="AA54" si="270">SUMA(AA51:AA53)</f>
        <v>654513.36442499992</v>
      </c>
      <c r="AB54" s="43">
        <f t="shared" ref="AB54" si="271">SUMA(AB51:AB53)</f>
        <v>640604.35392500006</v>
      </c>
      <c r="AC54" s="43">
        <f t="shared" ref="AC54" si="272">SUMA(AC51:AC53)</f>
        <v>670796.92292499996</v>
      </c>
      <c r="AK54" s="142"/>
      <c r="AN54" s="614" t="s">
        <v>451</v>
      </c>
      <c r="AO54" s="615"/>
      <c r="AP54" s="615"/>
      <c r="AQ54" s="615"/>
      <c r="AR54" s="615"/>
      <c r="AS54" s="615"/>
      <c r="AT54" s="615"/>
      <c r="AU54" s="615"/>
      <c r="AV54" s="615"/>
      <c r="AW54" s="616"/>
      <c r="AX54" s="142"/>
      <c r="AZ54" s="42" t="s">
        <v>455</v>
      </c>
      <c r="BA54" s="43">
        <f>SUMA(BA51:BA53)</f>
        <v>909736.06732500007</v>
      </c>
      <c r="BB54" s="43">
        <f t="shared" ref="BB54" si="273">SUMA(BB51:BB53)</f>
        <v>665290.44942500012</v>
      </c>
      <c r="BC54" s="43">
        <f t="shared" ref="BC54" si="274">SUMA(BC51:BC53)</f>
        <v>654513.36442499992</v>
      </c>
      <c r="BD54" s="43">
        <f t="shared" ref="BD54" si="275">SUMA(BD51:BD53)</f>
        <v>640604.35392500006</v>
      </c>
      <c r="BE54" s="43">
        <f t="shared" ref="BE54" si="276">SUMA(BE51:BE53)</f>
        <v>670796.92292499996</v>
      </c>
      <c r="BG54" s="166"/>
      <c r="BH54" s="43">
        <f>SUMA(BH51:BH53)</f>
        <v>909736.06732500007</v>
      </c>
      <c r="BI54" s="43">
        <f t="shared" ref="BI54" si="277">SUMA(BI51:BI53)</f>
        <v>665290.44942500012</v>
      </c>
      <c r="BJ54" s="43">
        <f t="shared" ref="BJ54" si="278">SUMA(BJ51:BJ53)</f>
        <v>654513.36442499992</v>
      </c>
      <c r="BK54" s="43">
        <f t="shared" ref="BK54" si="279">SUMA(BK51:BK53)</f>
        <v>640604.35392500006</v>
      </c>
      <c r="BL54" s="43">
        <f t="shared" ref="BL54" si="280">SUMA(BL51:BL53)</f>
        <v>670796.92292499996</v>
      </c>
      <c r="BO54" s="43">
        <f>SUMA(BO51:BO53)</f>
        <v>909736.06732500007</v>
      </c>
      <c r="BP54" s="43">
        <f t="shared" ref="BP54" si="281">SUMA(BP51:BP53)</f>
        <v>665290.44942500012</v>
      </c>
      <c r="BQ54" s="43">
        <f t="shared" ref="BQ54" si="282">SUMA(BQ51:BQ53)</f>
        <v>654513.36442499992</v>
      </c>
      <c r="BR54" s="43">
        <f t="shared" ref="BR54" si="283">SUMA(BR51:BR53)</f>
        <v>640604.35392500006</v>
      </c>
      <c r="BS54" s="43">
        <f t="shared" ref="BS54" si="284">SUMA(BS51:BS53)</f>
        <v>670796.92292499996</v>
      </c>
      <c r="BV54" s="43">
        <f>SUMA(BV51:BV53)</f>
        <v>909736.06732500007</v>
      </c>
      <c r="BW54" s="43">
        <f t="shared" ref="BW54" si="285">SUMA(BW51:BW53)</f>
        <v>665290.44942500012</v>
      </c>
      <c r="BX54" s="43">
        <f t="shared" ref="BX54" si="286">SUMA(BX51:BX53)</f>
        <v>654513.36442499992</v>
      </c>
      <c r="BY54" s="43">
        <f t="shared" ref="BY54" si="287">SUMA(BY51:BY53)</f>
        <v>640604.35392500006</v>
      </c>
      <c r="BZ54" s="43">
        <f t="shared" ref="BZ54" si="288">SUMA(BZ51:BZ53)</f>
        <v>670796.92292499996</v>
      </c>
      <c r="CH54" s="142"/>
    </row>
    <row r="55" spans="1:86" ht="14.4" customHeight="1" x14ac:dyDescent="0.3">
      <c r="A55" s="142"/>
      <c r="C55" s="42" t="s">
        <v>1</v>
      </c>
      <c r="D55" s="44">
        <v>0</v>
      </c>
      <c r="E55" s="44">
        <v>0</v>
      </c>
      <c r="F55" s="44">
        <v>0</v>
      </c>
      <c r="G55" s="44">
        <v>0</v>
      </c>
      <c r="H55" s="44">
        <v>0</v>
      </c>
      <c r="K55" s="44">
        <v>0</v>
      </c>
      <c r="L55" s="44">
        <v>0</v>
      </c>
      <c r="M55" s="44">
        <v>0</v>
      </c>
      <c r="N55" s="44">
        <v>0</v>
      </c>
      <c r="O55" s="44">
        <v>0</v>
      </c>
      <c r="R55" s="44">
        <v>0</v>
      </c>
      <c r="S55" s="44">
        <v>0</v>
      </c>
      <c r="T55" s="44">
        <v>0</v>
      </c>
      <c r="U55" s="44">
        <v>0</v>
      </c>
      <c r="V55" s="44">
        <v>0</v>
      </c>
      <c r="Y55" s="44">
        <v>0</v>
      </c>
      <c r="Z55" s="44">
        <v>0</v>
      </c>
      <c r="AA55" s="44">
        <v>0</v>
      </c>
      <c r="AB55" s="44">
        <v>0</v>
      </c>
      <c r="AC55" s="44">
        <v>0</v>
      </c>
      <c r="AK55" s="142"/>
      <c r="AN55" s="614"/>
      <c r="AO55" s="615"/>
      <c r="AP55" s="615"/>
      <c r="AQ55" s="615"/>
      <c r="AR55" s="615"/>
      <c r="AS55" s="615"/>
      <c r="AT55" s="615"/>
      <c r="AU55" s="615"/>
      <c r="AV55" s="615"/>
      <c r="AW55" s="616"/>
      <c r="AX55" s="142"/>
      <c r="AZ55" s="42" t="s">
        <v>1</v>
      </c>
      <c r="BA55" s="44">
        <v>0</v>
      </c>
      <c r="BB55" s="44">
        <v>0</v>
      </c>
      <c r="BC55" s="44">
        <v>0</v>
      </c>
      <c r="BD55" s="44">
        <v>0</v>
      </c>
      <c r="BE55" s="44">
        <v>0</v>
      </c>
      <c r="BH55" s="44">
        <v>0</v>
      </c>
      <c r="BI55" s="44">
        <v>0</v>
      </c>
      <c r="BJ55" s="44">
        <v>0</v>
      </c>
      <c r="BK55" s="44">
        <v>0</v>
      </c>
      <c r="BL55" s="44">
        <v>0</v>
      </c>
      <c r="BO55" s="44">
        <v>0</v>
      </c>
      <c r="BP55" s="44">
        <v>0</v>
      </c>
      <c r="BQ55" s="44">
        <v>0</v>
      </c>
      <c r="BR55" s="44">
        <v>0</v>
      </c>
      <c r="BS55" s="44">
        <v>0</v>
      </c>
      <c r="BV55" s="44">
        <v>0</v>
      </c>
      <c r="BW55" s="44">
        <v>0</v>
      </c>
      <c r="BX55" s="44">
        <v>0</v>
      </c>
      <c r="BY55" s="44">
        <v>0</v>
      </c>
      <c r="BZ55" s="44">
        <v>0</v>
      </c>
      <c r="CH55" s="142"/>
    </row>
    <row r="56" spans="1:86" ht="14.4" customHeight="1" x14ac:dyDescent="0.3">
      <c r="A56" s="142"/>
      <c r="C56" s="42" t="s">
        <v>439</v>
      </c>
      <c r="D56" s="43">
        <f>D54*0.1</f>
        <v>90973.606732500019</v>
      </c>
      <c r="E56" s="43">
        <f>E54*0.1</f>
        <v>66529.044942500012</v>
      </c>
      <c r="F56" s="43">
        <f>F54*0.1</f>
        <v>65451.336442499996</v>
      </c>
      <c r="G56" s="43">
        <f>G54*0.1</f>
        <v>64060.43539250001</v>
      </c>
      <c r="H56" s="43">
        <f>H54*0.1</f>
        <v>67079.692292499996</v>
      </c>
      <c r="K56" s="43">
        <f>K54*0.1</f>
        <v>90973.606732500019</v>
      </c>
      <c r="L56" s="43">
        <f>L54*0.1</f>
        <v>66529.044942500012</v>
      </c>
      <c r="M56" s="43">
        <f>M54*0.1</f>
        <v>65451.336442499996</v>
      </c>
      <c r="N56" s="43">
        <f>N54*0.1</f>
        <v>64060.43539250001</v>
      </c>
      <c r="O56" s="43">
        <f>O54*0.1</f>
        <v>67079.692292499996</v>
      </c>
      <c r="R56" s="43">
        <f>R54*0.1</f>
        <v>90973.606732500019</v>
      </c>
      <c r="S56" s="43">
        <f>S54*0.1</f>
        <v>66529.044942500012</v>
      </c>
      <c r="T56" s="43">
        <f>T54*0.1</f>
        <v>65451.336442499996</v>
      </c>
      <c r="U56" s="43">
        <f>U54*0.1</f>
        <v>64060.43539250001</v>
      </c>
      <c r="V56" s="43">
        <f>V54*0.1</f>
        <v>67079.692292499996</v>
      </c>
      <c r="Y56" s="43">
        <f>Y54*0.1</f>
        <v>90973.606732500019</v>
      </c>
      <c r="Z56" s="43">
        <f>Z54*0.1</f>
        <v>66529.044942500012</v>
      </c>
      <c r="AA56" s="43">
        <f>AA54*0.1</f>
        <v>65451.336442499996</v>
      </c>
      <c r="AB56" s="43">
        <f>AB54*0.1</f>
        <v>64060.43539250001</v>
      </c>
      <c r="AC56" s="43">
        <f>AC54*0.1</f>
        <v>67079.692292499996</v>
      </c>
      <c r="AK56" s="142"/>
      <c r="AN56" s="617"/>
      <c r="AO56" s="618"/>
      <c r="AP56" s="618"/>
      <c r="AQ56" s="618"/>
      <c r="AR56" s="618"/>
      <c r="AS56" s="618"/>
      <c r="AT56" s="618"/>
      <c r="AU56" s="618"/>
      <c r="AV56" s="618"/>
      <c r="AW56" s="619"/>
      <c r="AX56" s="142"/>
      <c r="AZ56" s="42" t="s">
        <v>439</v>
      </c>
      <c r="BA56" s="43">
        <f>BA54*0.1</f>
        <v>90973.606732500019</v>
      </c>
      <c r="BB56" s="43">
        <f>BB54*0.1</f>
        <v>66529.044942500012</v>
      </c>
      <c r="BC56" s="43">
        <f>BC54*0.1</f>
        <v>65451.336442499996</v>
      </c>
      <c r="BD56" s="43">
        <f>BD54*0.1</f>
        <v>64060.43539250001</v>
      </c>
      <c r="BE56" s="43">
        <f>BE54*0.1</f>
        <v>67079.692292499996</v>
      </c>
      <c r="BH56" s="43">
        <f>BH54*0.1</f>
        <v>90973.606732500019</v>
      </c>
      <c r="BI56" s="43">
        <f>BI54*0.1</f>
        <v>66529.044942500012</v>
      </c>
      <c r="BJ56" s="43">
        <f>BJ54*0.1</f>
        <v>65451.336442499996</v>
      </c>
      <c r="BK56" s="43">
        <f>BK54*0.1</f>
        <v>64060.43539250001</v>
      </c>
      <c r="BL56" s="43">
        <f>BL54*0.1</f>
        <v>67079.692292499996</v>
      </c>
      <c r="BO56" s="43">
        <f>BO54*0.1</f>
        <v>90973.606732500019</v>
      </c>
      <c r="BP56" s="43">
        <f>BP54*0.1</f>
        <v>66529.044942500012</v>
      </c>
      <c r="BQ56" s="43">
        <f>BQ54*0.1</f>
        <v>65451.336442499996</v>
      </c>
      <c r="BR56" s="43">
        <f>BR54*0.1</f>
        <v>64060.43539250001</v>
      </c>
      <c r="BS56" s="43">
        <f>BS54*0.1</f>
        <v>67079.692292499996</v>
      </c>
      <c r="BV56" s="43">
        <f>BV54*0.1</f>
        <v>90973.606732500019</v>
      </c>
      <c r="BW56" s="43">
        <f>BW54*0.1</f>
        <v>66529.044942500012</v>
      </c>
      <c r="BX56" s="43">
        <f>BX54*0.1</f>
        <v>65451.336442499996</v>
      </c>
      <c r="BY56" s="43">
        <f>BY54*0.1</f>
        <v>64060.43539250001</v>
      </c>
      <c r="BZ56" s="43">
        <f>BZ54*0.1</f>
        <v>67079.692292499996</v>
      </c>
      <c r="CH56" s="142"/>
    </row>
    <row r="57" spans="1:86" ht="52.2" customHeight="1" x14ac:dyDescent="0.3">
      <c r="A57" s="142"/>
      <c r="C57" s="42" t="s">
        <v>445</v>
      </c>
      <c r="D57" s="43">
        <f t="shared" ref="D57:H58" si="289">K30</f>
        <v>34436.191220424022</v>
      </c>
      <c r="E57" s="43">
        <f t="shared" si="289"/>
        <v>16866.814906016716</v>
      </c>
      <c r="F57" s="43">
        <f t="shared" si="289"/>
        <v>16867.03042427422</v>
      </c>
      <c r="G57" s="43">
        <f t="shared" si="289"/>
        <v>16693.594449136493</v>
      </c>
      <c r="H57" s="43">
        <f t="shared" si="289"/>
        <v>23145.283413305478</v>
      </c>
      <c r="K57" s="43">
        <f t="shared" ref="K57:O58" si="290">K30</f>
        <v>34436.191220424022</v>
      </c>
      <c r="L57" s="43">
        <f t="shared" si="290"/>
        <v>16866.814906016716</v>
      </c>
      <c r="M57" s="43">
        <f t="shared" si="290"/>
        <v>16867.03042427422</v>
      </c>
      <c r="N57" s="43">
        <f t="shared" si="290"/>
        <v>16693.594449136493</v>
      </c>
      <c r="O57" s="43">
        <f t="shared" si="290"/>
        <v>23145.283413305478</v>
      </c>
      <c r="R57" s="43">
        <f t="shared" ref="R57:V58" si="291">K30</f>
        <v>34436.191220424022</v>
      </c>
      <c r="S57" s="43">
        <f t="shared" si="291"/>
        <v>16866.814906016716</v>
      </c>
      <c r="T57" s="43">
        <f t="shared" si="291"/>
        <v>16867.03042427422</v>
      </c>
      <c r="U57" s="43">
        <f t="shared" si="291"/>
        <v>16693.594449136493</v>
      </c>
      <c r="V57" s="43">
        <f t="shared" si="291"/>
        <v>23145.283413305478</v>
      </c>
      <c r="Y57" s="43">
        <f t="shared" ref="Y57:AC58" si="292">K30</f>
        <v>34436.191220424022</v>
      </c>
      <c r="Z57" s="43">
        <f t="shared" si="292"/>
        <v>16866.814906016716</v>
      </c>
      <c r="AA57" s="43">
        <f t="shared" si="292"/>
        <v>16867.03042427422</v>
      </c>
      <c r="AB57" s="43">
        <f t="shared" si="292"/>
        <v>16693.594449136493</v>
      </c>
      <c r="AC57" s="43">
        <f t="shared" si="292"/>
        <v>23145.283413305478</v>
      </c>
      <c r="AK57" s="142"/>
      <c r="AN57" s="622" t="s">
        <v>465</v>
      </c>
      <c r="AO57" s="587"/>
      <c r="AP57" s="587"/>
      <c r="AQ57" s="587"/>
      <c r="AR57" s="587"/>
      <c r="AS57" s="587"/>
      <c r="AT57" s="587"/>
      <c r="AU57" s="587"/>
      <c r="AV57" s="587"/>
      <c r="AW57" s="587"/>
      <c r="AX57" s="142"/>
      <c r="AZ57" s="42" t="s">
        <v>445</v>
      </c>
      <c r="BA57" s="43">
        <f t="shared" ref="BA57:BE58" si="293">BH30</f>
        <v>34436.191220424022</v>
      </c>
      <c r="BB57" s="43">
        <f t="shared" si="293"/>
        <v>16866.814906016716</v>
      </c>
      <c r="BC57" s="43">
        <f t="shared" si="293"/>
        <v>16867.03042427422</v>
      </c>
      <c r="BD57" s="43">
        <f t="shared" si="293"/>
        <v>16693.594449136493</v>
      </c>
      <c r="BE57" s="43">
        <f t="shared" si="293"/>
        <v>23145.283413305478</v>
      </c>
      <c r="BH57" s="43">
        <f t="shared" ref="BH57:BL58" si="294">BH30</f>
        <v>34436.191220424022</v>
      </c>
      <c r="BI57" s="43">
        <f t="shared" si="294"/>
        <v>16866.814906016716</v>
      </c>
      <c r="BJ57" s="43">
        <f t="shared" si="294"/>
        <v>16867.03042427422</v>
      </c>
      <c r="BK57" s="43">
        <f t="shared" si="294"/>
        <v>16693.594449136493</v>
      </c>
      <c r="BL57" s="43">
        <f t="shared" si="294"/>
        <v>23145.283413305478</v>
      </c>
      <c r="BO57" s="43">
        <f t="shared" ref="BO57:BS58" si="295">BH30</f>
        <v>34436.191220424022</v>
      </c>
      <c r="BP57" s="43">
        <f t="shared" si="295"/>
        <v>16866.814906016716</v>
      </c>
      <c r="BQ57" s="43">
        <f t="shared" si="295"/>
        <v>16867.03042427422</v>
      </c>
      <c r="BR57" s="43">
        <f t="shared" si="295"/>
        <v>16693.594449136493</v>
      </c>
      <c r="BS57" s="43">
        <f t="shared" si="295"/>
        <v>23145.283413305478</v>
      </c>
      <c r="BV57" s="43">
        <f t="shared" ref="BV57:BZ58" si="296">BH30</f>
        <v>34436.191220424022</v>
      </c>
      <c r="BW57" s="43">
        <f t="shared" si="296"/>
        <v>16866.814906016716</v>
      </c>
      <c r="BX57" s="43">
        <f t="shared" si="296"/>
        <v>16867.03042427422</v>
      </c>
      <c r="BY57" s="43">
        <f t="shared" si="296"/>
        <v>16693.594449136493</v>
      </c>
      <c r="BZ57" s="43">
        <f t="shared" si="296"/>
        <v>23145.283413305478</v>
      </c>
      <c r="CH57" s="142"/>
    </row>
    <row r="58" spans="1:86" ht="15.6" x14ac:dyDescent="0.3">
      <c r="A58" s="142"/>
      <c r="C58" s="42" t="s">
        <v>446</v>
      </c>
      <c r="D58" s="43">
        <f t="shared" si="289"/>
        <v>131440.79891434699</v>
      </c>
      <c r="E58" s="43">
        <f t="shared" si="289"/>
        <v>96302.046285532357</v>
      </c>
      <c r="F58" s="43">
        <f t="shared" si="289"/>
        <v>96302.477322047387</v>
      </c>
      <c r="G58" s="43">
        <f t="shared" si="289"/>
        <v>95955.605371771904</v>
      </c>
      <c r="H58" s="43">
        <f t="shared" si="289"/>
        <v>108858.98330010986</v>
      </c>
      <c r="K58" s="141">
        <f t="shared" si="290"/>
        <v>131440.79891434699</v>
      </c>
      <c r="L58" s="141">
        <f t="shared" si="290"/>
        <v>96302.046285532357</v>
      </c>
      <c r="M58" s="141">
        <f t="shared" si="290"/>
        <v>96302.477322047387</v>
      </c>
      <c r="N58" s="141">
        <f t="shared" si="290"/>
        <v>95955.605371771904</v>
      </c>
      <c r="O58" s="141">
        <f t="shared" si="290"/>
        <v>108858.98330010986</v>
      </c>
      <c r="R58" s="141">
        <f t="shared" si="291"/>
        <v>131440.79891434699</v>
      </c>
      <c r="S58" s="141">
        <f t="shared" si="291"/>
        <v>96302.046285532357</v>
      </c>
      <c r="T58" s="141">
        <f t="shared" si="291"/>
        <v>96302.477322047387</v>
      </c>
      <c r="U58" s="141">
        <f t="shared" si="291"/>
        <v>95955.605371771904</v>
      </c>
      <c r="V58" s="141">
        <f t="shared" si="291"/>
        <v>108858.98330010986</v>
      </c>
      <c r="Y58" s="141">
        <f t="shared" si="292"/>
        <v>131440.79891434699</v>
      </c>
      <c r="Z58" s="141">
        <f t="shared" si="292"/>
        <v>96302.046285532357</v>
      </c>
      <c r="AA58" s="141">
        <f t="shared" si="292"/>
        <v>96302.477322047387</v>
      </c>
      <c r="AB58" s="141">
        <f t="shared" si="292"/>
        <v>95955.605371771904</v>
      </c>
      <c r="AC58" s="141">
        <f t="shared" si="292"/>
        <v>108858.98330010986</v>
      </c>
      <c r="AK58" s="142"/>
      <c r="AN58" s="623" t="s">
        <v>432</v>
      </c>
      <c r="AO58" s="623"/>
      <c r="AP58" s="623"/>
      <c r="AQ58" s="623"/>
      <c r="AR58" s="623"/>
      <c r="AS58" s="623"/>
      <c r="AT58" s="623"/>
      <c r="AU58" s="623"/>
      <c r="AV58" s="623"/>
      <c r="AW58" s="623"/>
      <c r="AX58" s="142"/>
      <c r="AZ58" s="42" t="s">
        <v>446</v>
      </c>
      <c r="BA58" s="141">
        <f t="shared" si="293"/>
        <v>131440.79891434699</v>
      </c>
      <c r="BB58" s="141">
        <f t="shared" si="293"/>
        <v>96302.046285532357</v>
      </c>
      <c r="BC58" s="141">
        <f t="shared" si="293"/>
        <v>96302.477322047387</v>
      </c>
      <c r="BD58" s="141">
        <f t="shared" si="293"/>
        <v>95955.605371771904</v>
      </c>
      <c r="BE58" s="141">
        <f t="shared" si="293"/>
        <v>108858.98330010986</v>
      </c>
      <c r="BH58" s="141">
        <f t="shared" si="294"/>
        <v>131440.79891434699</v>
      </c>
      <c r="BI58" s="141">
        <f t="shared" si="294"/>
        <v>96302.046285532357</v>
      </c>
      <c r="BJ58" s="141">
        <f t="shared" si="294"/>
        <v>96302.477322047387</v>
      </c>
      <c r="BK58" s="141">
        <f t="shared" si="294"/>
        <v>95955.605371771904</v>
      </c>
      <c r="BL58" s="141">
        <f t="shared" si="294"/>
        <v>108858.98330010986</v>
      </c>
      <c r="BO58" s="141">
        <f t="shared" si="295"/>
        <v>131440.79891434699</v>
      </c>
      <c r="BP58" s="141">
        <f t="shared" si="295"/>
        <v>96302.046285532357</v>
      </c>
      <c r="BQ58" s="141">
        <f t="shared" si="295"/>
        <v>96302.477322047387</v>
      </c>
      <c r="BR58" s="141">
        <f t="shared" si="295"/>
        <v>95955.605371771904</v>
      </c>
      <c r="BS58" s="141">
        <f t="shared" si="295"/>
        <v>108858.98330010986</v>
      </c>
      <c r="BV58" s="141">
        <f t="shared" si="296"/>
        <v>131440.79891434699</v>
      </c>
      <c r="BW58" s="141">
        <f t="shared" si="296"/>
        <v>96302.046285532357</v>
      </c>
      <c r="BX58" s="141">
        <f t="shared" si="296"/>
        <v>96302.477322047387</v>
      </c>
      <c r="BY58" s="141">
        <f t="shared" si="296"/>
        <v>95955.605371771904</v>
      </c>
      <c r="BZ58" s="141">
        <f t="shared" si="296"/>
        <v>108858.98330010986</v>
      </c>
      <c r="CH58" s="142"/>
    </row>
    <row r="59" spans="1:86" ht="15.6" x14ac:dyDescent="0.3">
      <c r="A59" s="142"/>
      <c r="C59" s="42" t="s">
        <v>95</v>
      </c>
      <c r="D59" s="44">
        <f>$D$14</f>
        <v>10</v>
      </c>
      <c r="E59" s="44">
        <f>$E$14</f>
        <v>10</v>
      </c>
      <c r="F59" s="44">
        <f>$F$14</f>
        <v>10</v>
      </c>
      <c r="G59" s="44">
        <f>$G$14</f>
        <v>10</v>
      </c>
      <c r="H59" s="44">
        <f>$H$14</f>
        <v>10</v>
      </c>
      <c r="K59" s="44">
        <f>$D$14</f>
        <v>10</v>
      </c>
      <c r="L59" s="44">
        <f>$E$14</f>
        <v>10</v>
      </c>
      <c r="M59" s="44">
        <f>$F$14</f>
        <v>10</v>
      </c>
      <c r="N59" s="44">
        <f>$G$14</f>
        <v>10</v>
      </c>
      <c r="O59" s="44">
        <f>$H$14</f>
        <v>10</v>
      </c>
      <c r="R59" s="44">
        <f>$D$14</f>
        <v>10</v>
      </c>
      <c r="S59" s="44">
        <f>$E$14</f>
        <v>10</v>
      </c>
      <c r="T59" s="44">
        <f>$F$14</f>
        <v>10</v>
      </c>
      <c r="U59" s="44">
        <f>$G$14</f>
        <v>10</v>
      </c>
      <c r="V59" s="44">
        <f>$H$14</f>
        <v>10</v>
      </c>
      <c r="Y59" s="44">
        <f>$D$14</f>
        <v>10</v>
      </c>
      <c r="Z59" s="44">
        <f>$E$14</f>
        <v>10</v>
      </c>
      <c r="AA59" s="44">
        <f>$F$14</f>
        <v>10</v>
      </c>
      <c r="AB59" s="44">
        <f>$G$14</f>
        <v>10</v>
      </c>
      <c r="AC59" s="44">
        <f>$H$14</f>
        <v>10</v>
      </c>
      <c r="AK59" s="142"/>
      <c r="AN59" s="624" t="s">
        <v>73</v>
      </c>
      <c r="AO59" s="624"/>
      <c r="AP59" s="624"/>
      <c r="AQ59" s="624"/>
      <c r="AR59" s="624"/>
      <c r="AS59" s="624"/>
      <c r="AT59" s="624"/>
      <c r="AU59" s="624"/>
      <c r="AV59" s="624"/>
      <c r="AW59" s="624"/>
      <c r="AX59" s="142"/>
      <c r="AZ59" s="42" t="s">
        <v>95</v>
      </c>
      <c r="BA59" s="44">
        <f>$BA$14</f>
        <v>10</v>
      </c>
      <c r="BB59" s="44">
        <f>$BB$14</f>
        <v>10</v>
      </c>
      <c r="BC59" s="44">
        <f>$BC$14</f>
        <v>10</v>
      </c>
      <c r="BD59" s="44">
        <f>$BD$14</f>
        <v>10</v>
      </c>
      <c r="BE59" s="44">
        <f>$BE$14</f>
        <v>10</v>
      </c>
      <c r="BH59" s="44">
        <f>$BA$14</f>
        <v>10</v>
      </c>
      <c r="BI59" s="44">
        <f>$BB$14</f>
        <v>10</v>
      </c>
      <c r="BJ59" s="44">
        <f>$BC$14</f>
        <v>10</v>
      </c>
      <c r="BK59" s="44">
        <f>$BD$14</f>
        <v>10</v>
      </c>
      <c r="BL59" s="44">
        <f>$BE$14</f>
        <v>10</v>
      </c>
      <c r="BO59" s="44">
        <f>$BA$14</f>
        <v>10</v>
      </c>
      <c r="BP59" s="44">
        <f>$BB$14</f>
        <v>10</v>
      </c>
      <c r="BQ59" s="44">
        <f>$BC$14</f>
        <v>10</v>
      </c>
      <c r="BR59" s="44">
        <f>$BD$14</f>
        <v>10</v>
      </c>
      <c r="BS59" s="44">
        <f>$BE$14</f>
        <v>10</v>
      </c>
      <c r="BV59" s="44">
        <f>$BA$14</f>
        <v>10</v>
      </c>
      <c r="BW59" s="44">
        <f>$BB$14</f>
        <v>10</v>
      </c>
      <c r="BX59" s="44">
        <f>$BC$14</f>
        <v>10</v>
      </c>
      <c r="BY59" s="44">
        <f>$BD$14</f>
        <v>10</v>
      </c>
      <c r="BZ59" s="44">
        <f>$BE$14</f>
        <v>10</v>
      </c>
      <c r="CH59" s="142"/>
    </row>
    <row r="60" spans="1:86" x14ac:dyDescent="0.3">
      <c r="A60" s="142"/>
      <c r="C60" s="42" t="s">
        <v>306</v>
      </c>
      <c r="D60" s="43">
        <f>SUMA(D54:D57)</f>
        <v>1035145.8652779241</v>
      </c>
      <c r="E60" s="43">
        <f>SUMA(E54:E57)</f>
        <v>748686.30927351676</v>
      </c>
      <c r="F60" s="43">
        <f>SUMA(F54:F57)</f>
        <v>736831.73129177419</v>
      </c>
      <c r="G60" s="43">
        <f>SUMA(G54:G57)</f>
        <v>721358.3837666366</v>
      </c>
      <c r="H60" s="43">
        <f>SUMA(H54:H57)</f>
        <v>761021.89863080543</v>
      </c>
      <c r="K60" s="43">
        <f>SUMA(K54:K57)</f>
        <v>1035145.8652779241</v>
      </c>
      <c r="L60" s="43">
        <f>SUMA(L54:L57)</f>
        <v>748686.30927351676</v>
      </c>
      <c r="M60" s="43">
        <f>SUMA(M54:M57)</f>
        <v>736831.73129177419</v>
      </c>
      <c r="N60" s="43">
        <f>SUMA(N54:N57)</f>
        <v>721358.3837666366</v>
      </c>
      <c r="O60" s="43">
        <f>SUMA(O54:O57)</f>
        <v>761021.89863080543</v>
      </c>
      <c r="R60" s="43">
        <f>SUMA(R54:R57)</f>
        <v>1035145.8652779241</v>
      </c>
      <c r="S60" s="43">
        <f>SUMA(S54:S57)</f>
        <v>748686.30927351676</v>
      </c>
      <c r="T60" s="43">
        <f>SUMA(T54:T57)</f>
        <v>736831.73129177419</v>
      </c>
      <c r="U60" s="43">
        <f>SUMA(U54:U57)</f>
        <v>721358.3837666366</v>
      </c>
      <c r="V60" s="43">
        <f>SUMA(V54:V57)</f>
        <v>761021.89863080543</v>
      </c>
      <c r="Y60" s="43">
        <f>SUMA(Y54:Y57)</f>
        <v>1035145.8652779241</v>
      </c>
      <c r="Z60" s="43">
        <f>SUMA(Z54:Z57)</f>
        <v>748686.30927351676</v>
      </c>
      <c r="AA60" s="43">
        <f>SUMA(AA54:AA57)</f>
        <v>736831.73129177419</v>
      </c>
      <c r="AB60" s="43">
        <f>SUMA(AB54:AB57)</f>
        <v>721358.3837666366</v>
      </c>
      <c r="AC60" s="43">
        <f>SUMA(AC54:AC57)</f>
        <v>761021.89863080543</v>
      </c>
      <c r="AK60" s="142"/>
      <c r="AN60" s="587" t="s">
        <v>441</v>
      </c>
      <c r="AO60" s="587"/>
      <c r="AP60" s="587"/>
      <c r="AQ60" s="587"/>
      <c r="AR60" s="587"/>
      <c r="AS60" s="587"/>
      <c r="AT60" s="587"/>
      <c r="AU60" s="587"/>
      <c r="AV60" s="587"/>
      <c r="AW60" s="587"/>
      <c r="AX60" s="142"/>
      <c r="AZ60" s="42" t="s">
        <v>306</v>
      </c>
      <c r="BA60" s="43">
        <f>SUMA(BA54:BA57)</f>
        <v>1035145.8652779241</v>
      </c>
      <c r="BB60" s="43">
        <f>SUMA(BB54:BB57)</f>
        <v>748686.30927351676</v>
      </c>
      <c r="BC60" s="43">
        <f>SUMA(BC54:BC57)</f>
        <v>736831.73129177419</v>
      </c>
      <c r="BD60" s="43">
        <f>SUMA(BD54:BD57)</f>
        <v>721358.3837666366</v>
      </c>
      <c r="BE60" s="43">
        <f>SUMA(BE54:BE57)</f>
        <v>761021.89863080543</v>
      </c>
      <c r="BH60" s="43">
        <f>SUMA(BH54:BH57)</f>
        <v>1035145.8652779241</v>
      </c>
      <c r="BI60" s="43">
        <f>SUMA(BI54:BI57)</f>
        <v>748686.30927351676</v>
      </c>
      <c r="BJ60" s="43">
        <f>SUMA(BJ54:BJ57)</f>
        <v>736831.73129177419</v>
      </c>
      <c r="BK60" s="43">
        <f>SUMA(BK54:BK57)</f>
        <v>721358.3837666366</v>
      </c>
      <c r="BL60" s="43">
        <f>SUMA(BL54:BL57)</f>
        <v>761021.89863080543</v>
      </c>
      <c r="BO60" s="43">
        <f>SUMA(BO54:BO57)</f>
        <v>1035145.8652779241</v>
      </c>
      <c r="BP60" s="43">
        <f>SUMA(BP54:BP57)</f>
        <v>748686.30927351676</v>
      </c>
      <c r="BQ60" s="43">
        <f>SUMA(BQ54:BQ57)</f>
        <v>736831.73129177419</v>
      </c>
      <c r="BR60" s="43">
        <f>SUMA(BR54:BR57)</f>
        <v>721358.3837666366</v>
      </c>
      <c r="BS60" s="43">
        <f>SUMA(BS54:BS57)</f>
        <v>761021.89863080543</v>
      </c>
      <c r="BV60" s="43">
        <f>SUMA(BV54:BV57)</f>
        <v>1035145.8652779241</v>
      </c>
      <c r="BW60" s="43">
        <f>SUMA(BW54:BW57)</f>
        <v>748686.30927351676</v>
      </c>
      <c r="BX60" s="43">
        <f>SUMA(BX54:BX57)</f>
        <v>736831.73129177419</v>
      </c>
      <c r="BY60" s="43">
        <f>SUMA(BY54:BY57)</f>
        <v>721358.3837666366</v>
      </c>
      <c r="BZ60" s="43">
        <f>SUMA(BZ54:BZ57)</f>
        <v>761021.89863080543</v>
      </c>
      <c r="CH60" s="142"/>
    </row>
    <row r="61" spans="1:86" ht="22.2" customHeight="1" x14ac:dyDescent="0.3">
      <c r="A61" s="142"/>
      <c r="C61" s="42" t="s">
        <v>307</v>
      </c>
      <c r="D61" s="43">
        <f>SUMA(D54:D56)+D58</f>
        <v>1132150.472971847</v>
      </c>
      <c r="E61" s="43">
        <f>SUMA(E54:E56)+E58</f>
        <v>828121.54065303248</v>
      </c>
      <c r="F61" s="43">
        <f>SUMA(F54:F56)+F58</f>
        <v>816267.17818954727</v>
      </c>
      <c r="G61" s="43">
        <f>SUMA(G54:G56)+G58</f>
        <v>800620.39468927193</v>
      </c>
      <c r="H61" s="43">
        <f>SUMA(H54:H56)+H58</f>
        <v>846735.59851760976</v>
      </c>
      <c r="K61" s="43">
        <f>SUMA(K54:K56)+K58</f>
        <v>1132150.472971847</v>
      </c>
      <c r="L61" s="43">
        <f>SUMA(L54:L56)+L58</f>
        <v>828121.54065303248</v>
      </c>
      <c r="M61" s="43">
        <f>SUMA(M54:M56)+M58</f>
        <v>816267.17818954727</v>
      </c>
      <c r="N61" s="43">
        <f>SUMA(N54:N56)+N58</f>
        <v>800620.39468927193</v>
      </c>
      <c r="O61" s="43">
        <f>SUMA(O54:O56)+O58</f>
        <v>846735.59851760976</v>
      </c>
      <c r="R61" s="43">
        <f>SUMA(R54:R56)+R58</f>
        <v>1132150.472971847</v>
      </c>
      <c r="S61" s="43">
        <f>SUMA(S54:S56)+S58</f>
        <v>828121.54065303248</v>
      </c>
      <c r="T61" s="43">
        <f>SUMA(T54:T56)+T58</f>
        <v>816267.17818954727</v>
      </c>
      <c r="U61" s="43">
        <f>SUMA(U54:U56)+U58</f>
        <v>800620.39468927193</v>
      </c>
      <c r="V61" s="43">
        <f>SUMA(V54:V56)+V58</f>
        <v>846735.59851760976</v>
      </c>
      <c r="Y61" s="43">
        <f>SUMA(Y54:Y56)+Y58</f>
        <v>1132150.472971847</v>
      </c>
      <c r="Z61" s="43">
        <f>SUMA(Z54:Z56)+Z58</f>
        <v>828121.54065303248</v>
      </c>
      <c r="AA61" s="43">
        <f>SUMA(AA54:AA56)+AA58</f>
        <v>816267.17818954727</v>
      </c>
      <c r="AB61" s="43">
        <f>SUMA(AB54:AB56)+AB58</f>
        <v>800620.39468927193</v>
      </c>
      <c r="AC61" s="43">
        <f>SUMA(AC54:AC56)+AC58</f>
        <v>846735.59851760976</v>
      </c>
      <c r="AK61" s="142"/>
      <c r="AN61" s="587"/>
      <c r="AO61" s="587"/>
      <c r="AP61" s="587"/>
      <c r="AQ61" s="587"/>
      <c r="AR61" s="587"/>
      <c r="AS61" s="587"/>
      <c r="AT61" s="587"/>
      <c r="AU61" s="587"/>
      <c r="AV61" s="587"/>
      <c r="AW61" s="587"/>
      <c r="AX61" s="142"/>
      <c r="AZ61" s="42" t="s">
        <v>307</v>
      </c>
      <c r="BA61" s="43">
        <f>SUMA(BA54:BA56)+BA58</f>
        <v>1132150.472971847</v>
      </c>
      <c r="BB61" s="43">
        <f>SUMA(BB54:BB56)+BB58</f>
        <v>828121.54065303248</v>
      </c>
      <c r="BC61" s="43">
        <f>SUMA(BC54:BC56)+BC58</f>
        <v>816267.17818954727</v>
      </c>
      <c r="BD61" s="43">
        <f>SUMA(BD54:BD56)+BD58</f>
        <v>800620.39468927193</v>
      </c>
      <c r="BE61" s="43">
        <f>SUMA(BE54:BE56)+BE58</f>
        <v>846735.59851760976</v>
      </c>
      <c r="BH61" s="43">
        <f>SUMA(BH54:BH56)+BH58</f>
        <v>1132150.472971847</v>
      </c>
      <c r="BI61" s="43">
        <f>SUMA(BI54:BI56)+BI58</f>
        <v>828121.54065303248</v>
      </c>
      <c r="BJ61" s="43">
        <f>SUMA(BJ54:BJ56)+BJ58</f>
        <v>816267.17818954727</v>
      </c>
      <c r="BK61" s="43">
        <f>SUMA(BK54:BK56)+BK58</f>
        <v>800620.39468927193</v>
      </c>
      <c r="BL61" s="43">
        <f>SUMA(BL54:BL56)+BL58</f>
        <v>846735.59851760976</v>
      </c>
      <c r="BO61" s="43">
        <f>SUMA(BO54:BO56)+BO58</f>
        <v>1132150.472971847</v>
      </c>
      <c r="BP61" s="43">
        <f>SUMA(BP54:BP56)+BP58</f>
        <v>828121.54065303248</v>
      </c>
      <c r="BQ61" s="43">
        <f>SUMA(BQ54:BQ56)+BQ58</f>
        <v>816267.17818954727</v>
      </c>
      <c r="BR61" s="43">
        <f>SUMA(BR54:BR56)+BR58</f>
        <v>800620.39468927193</v>
      </c>
      <c r="BS61" s="43">
        <f>SUMA(BS54:BS56)+BS58</f>
        <v>846735.59851760976</v>
      </c>
      <c r="BV61" s="43">
        <f>SUMA(BV54:BV56)+BV58</f>
        <v>1132150.472971847</v>
      </c>
      <c r="BW61" s="43">
        <f>SUMA(BW54:BW56)+BW58</f>
        <v>828121.54065303248</v>
      </c>
      <c r="BX61" s="43">
        <f>SUMA(BX54:BX56)+BX58</f>
        <v>816267.17818954727</v>
      </c>
      <c r="BY61" s="43">
        <f>SUMA(BY54:BY56)+BY58</f>
        <v>800620.39468927193</v>
      </c>
      <c r="BZ61" s="43">
        <f>SUMA(BZ54:BZ56)+BZ58</f>
        <v>846735.59851760976</v>
      </c>
      <c r="CH61" s="142"/>
    </row>
    <row r="62" spans="1:86" ht="15.6" customHeight="1" x14ac:dyDescent="0.3">
      <c r="A62" s="142"/>
      <c r="C62" s="42" t="s">
        <v>291</v>
      </c>
      <c r="D62" s="44">
        <f>$D$12</f>
        <v>4.8923679060665368E-3</v>
      </c>
      <c r="E62" s="44">
        <f t="shared" ref="E62:H62" si="297">$D$12</f>
        <v>4.8923679060665368E-3</v>
      </c>
      <c r="F62" s="44">
        <f t="shared" si="297"/>
        <v>4.8923679060665368E-3</v>
      </c>
      <c r="G62" s="44">
        <f t="shared" si="297"/>
        <v>4.8923679060665368E-3</v>
      </c>
      <c r="H62" s="44">
        <f t="shared" si="297"/>
        <v>4.8923679060665368E-3</v>
      </c>
      <c r="K62" s="44">
        <f>$D$12</f>
        <v>4.8923679060665368E-3</v>
      </c>
      <c r="L62" s="44">
        <f t="shared" ref="L62:O62" si="298">$D$12</f>
        <v>4.8923679060665368E-3</v>
      </c>
      <c r="M62" s="44">
        <f t="shared" si="298"/>
        <v>4.8923679060665368E-3</v>
      </c>
      <c r="N62" s="44">
        <f t="shared" si="298"/>
        <v>4.8923679060665368E-3</v>
      </c>
      <c r="O62" s="44">
        <f t="shared" si="298"/>
        <v>4.8923679060665368E-3</v>
      </c>
      <c r="R62" s="44">
        <f>$D$12</f>
        <v>4.8923679060665368E-3</v>
      </c>
      <c r="S62" s="44">
        <f t="shared" ref="S62:V62" si="299">$D$12</f>
        <v>4.8923679060665368E-3</v>
      </c>
      <c r="T62" s="44">
        <f t="shared" si="299"/>
        <v>4.8923679060665368E-3</v>
      </c>
      <c r="U62" s="44">
        <f t="shared" si="299"/>
        <v>4.8923679060665368E-3</v>
      </c>
      <c r="V62" s="44">
        <f t="shared" si="299"/>
        <v>4.8923679060665368E-3</v>
      </c>
      <c r="Y62" s="44">
        <f>$D$12</f>
        <v>4.8923679060665368E-3</v>
      </c>
      <c r="Z62" s="44">
        <f t="shared" ref="Z62:AC62" si="300">$D$12</f>
        <v>4.8923679060665368E-3</v>
      </c>
      <c r="AA62" s="44">
        <f t="shared" si="300"/>
        <v>4.8923679060665368E-3</v>
      </c>
      <c r="AB62" s="44">
        <f t="shared" si="300"/>
        <v>4.8923679060665368E-3</v>
      </c>
      <c r="AC62" s="44">
        <f t="shared" si="300"/>
        <v>4.8923679060665368E-3</v>
      </c>
      <c r="AK62" s="142"/>
      <c r="AN62" s="587" t="s">
        <v>429</v>
      </c>
      <c r="AO62" s="587"/>
      <c r="AP62" s="587"/>
      <c r="AQ62" s="587"/>
      <c r="AR62" s="587"/>
      <c r="AS62" s="587"/>
      <c r="AT62" s="587"/>
      <c r="AU62" s="587"/>
      <c r="AV62" s="587"/>
      <c r="AW62" s="587"/>
      <c r="AX62" s="142"/>
      <c r="AZ62" s="42" t="s">
        <v>291</v>
      </c>
      <c r="BA62" s="44">
        <f>$BA$12</f>
        <v>6.5231572080887154E-3</v>
      </c>
      <c r="BB62" s="44">
        <f>$BA$12</f>
        <v>6.5231572080887154E-3</v>
      </c>
      <c r="BC62" s="44">
        <f>$BA$12</f>
        <v>6.5231572080887154E-3</v>
      </c>
      <c r="BD62" s="44">
        <f>$BA$12</f>
        <v>6.5231572080887154E-3</v>
      </c>
      <c r="BE62" s="44">
        <f>$BA$12</f>
        <v>6.5231572080887154E-3</v>
      </c>
      <c r="BH62" s="44">
        <f>$BA$12</f>
        <v>6.5231572080887154E-3</v>
      </c>
      <c r="BI62" s="44">
        <f>$BA$12</f>
        <v>6.5231572080887154E-3</v>
      </c>
      <c r="BJ62" s="44">
        <f>$BA$12</f>
        <v>6.5231572080887154E-3</v>
      </c>
      <c r="BK62" s="44">
        <f>$BA$12</f>
        <v>6.5231572080887154E-3</v>
      </c>
      <c r="BL62" s="44">
        <f>$BA$12</f>
        <v>6.5231572080887154E-3</v>
      </c>
      <c r="BO62" s="44">
        <f>$BA$12</f>
        <v>6.5231572080887154E-3</v>
      </c>
      <c r="BP62" s="44">
        <f>$BA$12</f>
        <v>6.5231572080887154E-3</v>
      </c>
      <c r="BQ62" s="44">
        <f>$BA$12</f>
        <v>6.5231572080887154E-3</v>
      </c>
      <c r="BR62" s="44">
        <f>$BA$12</f>
        <v>6.5231572080887154E-3</v>
      </c>
      <c r="BS62" s="44">
        <f>$BA$12</f>
        <v>6.5231572080887154E-3</v>
      </c>
      <c r="BV62" s="44">
        <f>$BA$12</f>
        <v>6.5231572080887154E-3</v>
      </c>
      <c r="BW62" s="44">
        <f>$BA$12</f>
        <v>6.5231572080887154E-3</v>
      </c>
      <c r="BX62" s="44">
        <f>$BA$12</f>
        <v>6.5231572080887154E-3</v>
      </c>
      <c r="BY62" s="44">
        <f>$BA$12</f>
        <v>6.5231572080887154E-3</v>
      </c>
      <c r="BZ62" s="44">
        <f>$BA$12</f>
        <v>6.5231572080887154E-3</v>
      </c>
      <c r="CH62" s="142"/>
    </row>
    <row r="63" spans="1:86" ht="14.4" customHeight="1" x14ac:dyDescent="0.3">
      <c r="A63" s="142"/>
      <c r="C63" s="42" t="s">
        <v>308</v>
      </c>
      <c r="D63" s="44">
        <v>0</v>
      </c>
      <c r="E63" s="44">
        <v>0</v>
      </c>
      <c r="F63" s="44">
        <v>0</v>
      </c>
      <c r="G63" s="44">
        <v>0</v>
      </c>
      <c r="H63" s="44">
        <v>0</v>
      </c>
      <c r="K63" s="44">
        <v>0</v>
      </c>
      <c r="L63" s="44">
        <v>0</v>
      </c>
      <c r="M63" s="44">
        <v>0</v>
      </c>
      <c r="N63" s="44">
        <v>0</v>
      </c>
      <c r="O63" s="44">
        <v>0</v>
      </c>
      <c r="R63" s="44">
        <v>0</v>
      </c>
      <c r="S63" s="44">
        <v>0</v>
      </c>
      <c r="T63" s="44">
        <v>0</v>
      </c>
      <c r="U63" s="44">
        <v>0</v>
      </c>
      <c r="V63" s="44">
        <v>0</v>
      </c>
      <c r="Y63" s="44">
        <v>0</v>
      </c>
      <c r="Z63" s="44">
        <v>0</v>
      </c>
      <c r="AA63" s="44">
        <v>0</v>
      </c>
      <c r="AB63" s="44">
        <v>0</v>
      </c>
      <c r="AC63" s="44">
        <v>0</v>
      </c>
      <c r="AK63" s="142"/>
      <c r="AN63" s="587"/>
      <c r="AO63" s="587"/>
      <c r="AP63" s="587"/>
      <c r="AQ63" s="587"/>
      <c r="AR63" s="587"/>
      <c r="AS63" s="587"/>
      <c r="AT63" s="587"/>
      <c r="AU63" s="587"/>
      <c r="AV63" s="587"/>
      <c r="AW63" s="587"/>
      <c r="AX63" s="142"/>
      <c r="AZ63" s="42" t="s">
        <v>308</v>
      </c>
      <c r="BA63" s="44">
        <v>0</v>
      </c>
      <c r="BB63" s="44">
        <v>0</v>
      </c>
      <c r="BC63" s="44">
        <v>0</v>
      </c>
      <c r="BD63" s="44">
        <v>0</v>
      </c>
      <c r="BE63" s="44">
        <v>0</v>
      </c>
      <c r="BH63" s="44">
        <v>0</v>
      </c>
      <c r="BI63" s="44">
        <v>0</v>
      </c>
      <c r="BJ63" s="44">
        <v>0</v>
      </c>
      <c r="BK63" s="44">
        <v>0</v>
      </c>
      <c r="BL63" s="44">
        <v>0</v>
      </c>
      <c r="BO63" s="44">
        <v>0</v>
      </c>
      <c r="BP63" s="44">
        <v>0</v>
      </c>
      <c r="BQ63" s="44">
        <v>0</v>
      </c>
      <c r="BR63" s="44">
        <v>0</v>
      </c>
      <c r="BS63" s="44">
        <v>0</v>
      </c>
      <c r="BV63" s="44">
        <v>0</v>
      </c>
      <c r="BW63" s="44">
        <v>0</v>
      </c>
      <c r="BX63" s="44">
        <v>0</v>
      </c>
      <c r="BY63" s="44">
        <v>0</v>
      </c>
      <c r="BZ63" s="44">
        <v>0</v>
      </c>
      <c r="CH63" s="142"/>
    </row>
    <row r="64" spans="1:86" ht="30.6" customHeight="1" x14ac:dyDescent="0.3">
      <c r="A64" s="142"/>
      <c r="C64" s="42" t="s">
        <v>309</v>
      </c>
      <c r="D64" s="44">
        <f>60*60*24*365</f>
        <v>31536000</v>
      </c>
      <c r="E64" s="44">
        <f t="shared" ref="E64:H64" si="301">60*60*24*365</f>
        <v>31536000</v>
      </c>
      <c r="F64" s="44">
        <f t="shared" si="301"/>
        <v>31536000</v>
      </c>
      <c r="G64" s="44">
        <f t="shared" si="301"/>
        <v>31536000</v>
      </c>
      <c r="H64" s="44">
        <f t="shared" si="301"/>
        <v>31536000</v>
      </c>
      <c r="K64" s="44">
        <f>60*60*24*365</f>
        <v>31536000</v>
      </c>
      <c r="L64" s="44">
        <f t="shared" ref="L64:O64" si="302">60*60*24*365</f>
        <v>31536000</v>
      </c>
      <c r="M64" s="44">
        <f t="shared" si="302"/>
        <v>31536000</v>
      </c>
      <c r="N64" s="44">
        <f t="shared" si="302"/>
        <v>31536000</v>
      </c>
      <c r="O64" s="44">
        <f t="shared" si="302"/>
        <v>31536000</v>
      </c>
      <c r="R64" s="44">
        <f>60*60*24*365</f>
        <v>31536000</v>
      </c>
      <c r="S64" s="44">
        <f t="shared" ref="S64:V64" si="303">60*60*24*365</f>
        <v>31536000</v>
      </c>
      <c r="T64" s="44">
        <f t="shared" si="303"/>
        <v>31536000</v>
      </c>
      <c r="U64" s="44">
        <f t="shared" si="303"/>
        <v>31536000</v>
      </c>
      <c r="V64" s="44">
        <f t="shared" si="303"/>
        <v>31536000</v>
      </c>
      <c r="Y64" s="44">
        <f>60*60*24*365</f>
        <v>31536000</v>
      </c>
      <c r="Z64" s="44">
        <f t="shared" ref="Z64:AC64" si="304">60*60*24*365</f>
        <v>31536000</v>
      </c>
      <c r="AA64" s="44">
        <f t="shared" si="304"/>
        <v>31536000</v>
      </c>
      <c r="AB64" s="44">
        <f t="shared" si="304"/>
        <v>31536000</v>
      </c>
      <c r="AC64" s="44">
        <f t="shared" si="304"/>
        <v>31536000</v>
      </c>
      <c r="AK64" s="142"/>
      <c r="AN64" s="621" t="s">
        <v>448</v>
      </c>
      <c r="AO64" s="621"/>
      <c r="AP64" s="621"/>
      <c r="AQ64" s="621"/>
      <c r="AR64" s="621"/>
      <c r="AS64" s="621"/>
      <c r="AT64" s="621"/>
      <c r="AU64" s="621"/>
      <c r="AV64" s="621"/>
      <c r="AW64" s="621"/>
      <c r="AX64" s="142"/>
      <c r="AZ64" s="42" t="s">
        <v>309</v>
      </c>
      <c r="BA64" s="44">
        <f>60*60*24*365</f>
        <v>31536000</v>
      </c>
      <c r="BB64" s="44">
        <f t="shared" ref="BB64:BE64" si="305">60*60*24*365</f>
        <v>31536000</v>
      </c>
      <c r="BC64" s="44">
        <f t="shared" si="305"/>
        <v>31536000</v>
      </c>
      <c r="BD64" s="44">
        <f t="shared" si="305"/>
        <v>31536000</v>
      </c>
      <c r="BE64" s="44">
        <f t="shared" si="305"/>
        <v>31536000</v>
      </c>
      <c r="BH64" s="44">
        <f>60*60*24*365</f>
        <v>31536000</v>
      </c>
      <c r="BI64" s="44">
        <f t="shared" ref="BI64:BL64" si="306">60*60*24*365</f>
        <v>31536000</v>
      </c>
      <c r="BJ64" s="44">
        <f t="shared" si="306"/>
        <v>31536000</v>
      </c>
      <c r="BK64" s="44">
        <f t="shared" si="306"/>
        <v>31536000</v>
      </c>
      <c r="BL64" s="44">
        <f t="shared" si="306"/>
        <v>31536000</v>
      </c>
      <c r="BO64" s="44">
        <f>60*60*24*365</f>
        <v>31536000</v>
      </c>
      <c r="BP64" s="44">
        <f t="shared" ref="BP64:BS64" si="307">60*60*24*365</f>
        <v>31536000</v>
      </c>
      <c r="BQ64" s="44">
        <f t="shared" si="307"/>
        <v>31536000</v>
      </c>
      <c r="BR64" s="44">
        <f t="shared" si="307"/>
        <v>31536000</v>
      </c>
      <c r="BS64" s="44">
        <f t="shared" si="307"/>
        <v>31536000</v>
      </c>
      <c r="BV64" s="44">
        <f>60*60*24*365</f>
        <v>31536000</v>
      </c>
      <c r="BW64" s="44">
        <f t="shared" ref="BW64:BZ64" si="308">60*60*24*365</f>
        <v>31536000</v>
      </c>
      <c r="BX64" s="44">
        <f t="shared" si="308"/>
        <v>31536000</v>
      </c>
      <c r="BY64" s="44">
        <f t="shared" si="308"/>
        <v>31536000</v>
      </c>
      <c r="BZ64" s="44">
        <f t="shared" si="308"/>
        <v>31536000</v>
      </c>
      <c r="CH64" s="142"/>
    </row>
    <row r="65" spans="1:86" ht="35.4" customHeight="1" x14ac:dyDescent="0.3">
      <c r="A65" s="142"/>
      <c r="C65" s="42" t="s">
        <v>450</v>
      </c>
      <c r="D65" s="44">
        <f>D38+0.1</f>
        <v>0.45444579780755179</v>
      </c>
      <c r="E65" s="44">
        <f t="shared" ref="E65:H65" si="309">E38+0.1</f>
        <v>0.45444579780755179</v>
      </c>
      <c r="F65" s="44">
        <f t="shared" si="309"/>
        <v>0.45444579780755179</v>
      </c>
      <c r="G65" s="44">
        <f t="shared" si="309"/>
        <v>0.45444579780755179</v>
      </c>
      <c r="H65" s="44">
        <f t="shared" si="309"/>
        <v>0.45444579780755179</v>
      </c>
      <c r="K65" s="44">
        <f>D38-0.1</f>
        <v>0.25444579780755183</v>
      </c>
      <c r="L65" s="44">
        <f t="shared" ref="L65:O65" si="310">E38-0.1</f>
        <v>0.25444579780755183</v>
      </c>
      <c r="M65" s="44">
        <f t="shared" si="310"/>
        <v>0.25444579780755183</v>
      </c>
      <c r="N65" s="44">
        <f t="shared" si="310"/>
        <v>0.25444579780755183</v>
      </c>
      <c r="O65" s="44">
        <f t="shared" si="310"/>
        <v>0.25444579780755183</v>
      </c>
      <c r="R65" s="44">
        <f>D38+0.1</f>
        <v>0.45444579780755179</v>
      </c>
      <c r="S65" s="44">
        <f t="shared" ref="S65:V65" si="311">E38+0.1</f>
        <v>0.45444579780755179</v>
      </c>
      <c r="T65" s="44">
        <f t="shared" si="311"/>
        <v>0.45444579780755179</v>
      </c>
      <c r="U65" s="44">
        <f t="shared" si="311"/>
        <v>0.45444579780755179</v>
      </c>
      <c r="V65" s="44">
        <f t="shared" si="311"/>
        <v>0.45444579780755179</v>
      </c>
      <c r="Y65" s="44">
        <f>D38-0.1</f>
        <v>0.25444579780755183</v>
      </c>
      <c r="Z65" s="44">
        <f t="shared" ref="Z65:AC65" si="312">E38-0.1</f>
        <v>0.25444579780755183</v>
      </c>
      <c r="AA65" s="44">
        <f t="shared" si="312"/>
        <v>0.25444579780755183</v>
      </c>
      <c r="AB65" s="44">
        <f t="shared" si="312"/>
        <v>0.25444579780755183</v>
      </c>
      <c r="AC65" s="44">
        <f t="shared" si="312"/>
        <v>0.25444579780755183</v>
      </c>
      <c r="AK65" s="142"/>
      <c r="AN65" s="620" t="s">
        <v>453</v>
      </c>
      <c r="AO65" s="620"/>
      <c r="AP65" s="620"/>
      <c r="AQ65" s="620"/>
      <c r="AR65" s="620"/>
      <c r="AS65" s="620"/>
      <c r="AT65" s="620"/>
      <c r="AU65" s="620"/>
      <c r="AV65" s="620"/>
      <c r="AW65" s="620"/>
      <c r="AX65" s="142"/>
      <c r="AZ65" s="42" t="s">
        <v>450</v>
      </c>
      <c r="BA65" s="44">
        <f>BA38+0.1</f>
        <v>0.45444579780755179</v>
      </c>
      <c r="BB65" s="44">
        <f t="shared" ref="BB65:BE65" si="313">BB38+0.1</f>
        <v>0.45444579780755179</v>
      </c>
      <c r="BC65" s="44">
        <f t="shared" si="313"/>
        <v>0.45444579780755179</v>
      </c>
      <c r="BD65" s="44">
        <f t="shared" si="313"/>
        <v>0.45444579780755179</v>
      </c>
      <c r="BE65" s="44">
        <f t="shared" si="313"/>
        <v>0.45444579780755179</v>
      </c>
      <c r="BH65" s="44">
        <f>BA38-0.1</f>
        <v>0.25444579780755183</v>
      </c>
      <c r="BI65" s="44">
        <f t="shared" ref="BI65" si="314">BB38-0.1</f>
        <v>0.25444579780755183</v>
      </c>
      <c r="BJ65" s="44">
        <f t="shared" ref="BJ65" si="315">BC38-0.1</f>
        <v>0.25444579780755183</v>
      </c>
      <c r="BK65" s="44">
        <f t="shared" ref="BK65" si="316">BD38-0.1</f>
        <v>0.25444579780755183</v>
      </c>
      <c r="BL65" s="44">
        <f t="shared" ref="BL65" si="317">BE38-0.1</f>
        <v>0.25444579780755183</v>
      </c>
      <c r="BO65" s="44">
        <f>BA38+0.1</f>
        <v>0.45444579780755179</v>
      </c>
      <c r="BP65" s="44">
        <f t="shared" ref="BP65" si="318">BB38+0.1</f>
        <v>0.45444579780755179</v>
      </c>
      <c r="BQ65" s="44">
        <f t="shared" ref="BQ65" si="319">BC38+0.1</f>
        <v>0.45444579780755179</v>
      </c>
      <c r="BR65" s="44">
        <f t="shared" ref="BR65" si="320">BD38+0.1</f>
        <v>0.45444579780755179</v>
      </c>
      <c r="BS65" s="44">
        <f t="shared" ref="BS65" si="321">BE38+0.1</f>
        <v>0.45444579780755179</v>
      </c>
      <c r="BV65" s="44">
        <f>BA38-0.1</f>
        <v>0.25444579780755183</v>
      </c>
      <c r="BW65" s="44">
        <f t="shared" ref="BW65" si="322">BB38-0.1</f>
        <v>0.25444579780755183</v>
      </c>
      <c r="BX65" s="44">
        <f t="shared" ref="BX65" si="323">BC38-0.1</f>
        <v>0.25444579780755183</v>
      </c>
      <c r="BY65" s="44">
        <f t="shared" ref="BY65" si="324">BD38-0.1</f>
        <v>0.25444579780755183</v>
      </c>
      <c r="BZ65" s="44">
        <f t="shared" ref="BZ65" si="325">BE38-0.1</f>
        <v>0.25444579780755183</v>
      </c>
      <c r="CH65" s="142"/>
    </row>
    <row r="66" spans="1:86" ht="15.6" customHeight="1" x14ac:dyDescent="0.3">
      <c r="A66" s="142"/>
      <c r="C66" s="42" t="s">
        <v>456</v>
      </c>
      <c r="D66" s="309">
        <f>K66</f>
        <v>1.71696E-2</v>
      </c>
      <c r="E66" s="309">
        <f t="shared" ref="E66" si="326">L66</f>
        <v>1.71696E-2</v>
      </c>
      <c r="F66" s="309">
        <f t="shared" ref="F66" si="327">M66</f>
        <v>1.71696E-2</v>
      </c>
      <c r="G66" s="309">
        <f t="shared" ref="G66" si="328">N66</f>
        <v>1.71696E-2</v>
      </c>
      <c r="H66" s="309">
        <f t="shared" ref="H66" si="329">O66</f>
        <v>1.71696E-2</v>
      </c>
      <c r="K66" s="309">
        <f>R66</f>
        <v>1.71696E-2</v>
      </c>
      <c r="L66" s="309">
        <f t="shared" ref="L66" si="330">S66</f>
        <v>1.71696E-2</v>
      </c>
      <c r="M66" s="309">
        <f t="shared" ref="M66" si="331">T66</f>
        <v>1.71696E-2</v>
      </c>
      <c r="N66" s="309">
        <f t="shared" ref="N66" si="332">U66</f>
        <v>1.71696E-2</v>
      </c>
      <c r="O66" s="309">
        <f t="shared" ref="O66" si="333">V66</f>
        <v>1.71696E-2</v>
      </c>
      <c r="R66" s="309">
        <f>Y66</f>
        <v>1.71696E-2</v>
      </c>
      <c r="S66" s="309">
        <f t="shared" ref="S66:V66" si="334">Z66</f>
        <v>1.71696E-2</v>
      </c>
      <c r="T66" s="309">
        <f t="shared" si="334"/>
        <v>1.71696E-2</v>
      </c>
      <c r="U66" s="309">
        <f t="shared" si="334"/>
        <v>1.71696E-2</v>
      </c>
      <c r="V66" s="309">
        <f t="shared" si="334"/>
        <v>1.71696E-2</v>
      </c>
      <c r="Y66" s="309">
        <f>D39</f>
        <v>1.71696E-2</v>
      </c>
      <c r="Z66" s="309">
        <f t="shared" ref="Z66:AC66" si="335">E39</f>
        <v>1.71696E-2</v>
      </c>
      <c r="AA66" s="309">
        <f t="shared" si="335"/>
        <v>1.71696E-2</v>
      </c>
      <c r="AB66" s="309">
        <f t="shared" si="335"/>
        <v>1.71696E-2</v>
      </c>
      <c r="AC66" s="309">
        <f t="shared" si="335"/>
        <v>1.71696E-2</v>
      </c>
      <c r="AK66" s="142"/>
      <c r="AN66" s="620"/>
      <c r="AO66" s="620"/>
      <c r="AP66" s="620"/>
      <c r="AQ66" s="620"/>
      <c r="AR66" s="620"/>
      <c r="AS66" s="620"/>
      <c r="AT66" s="620"/>
      <c r="AU66" s="620"/>
      <c r="AV66" s="620"/>
      <c r="AW66" s="620"/>
      <c r="AX66" s="142"/>
      <c r="AZ66" s="42" t="str">
        <f>C66</f>
        <v>Total operational losses (OL) [10],[15] (/1)</v>
      </c>
      <c r="BA66" s="309">
        <f>BH66</f>
        <v>1.2877200000000002E-2</v>
      </c>
      <c r="BB66" s="309">
        <f t="shared" ref="BB66" si="336">BI66</f>
        <v>1.2877200000000002E-2</v>
      </c>
      <c r="BC66" s="309">
        <f t="shared" ref="BC66" si="337">BJ66</f>
        <v>1.2877200000000002E-2</v>
      </c>
      <c r="BD66" s="309">
        <f t="shared" ref="BD66" si="338">BK66</f>
        <v>1.2877200000000002E-2</v>
      </c>
      <c r="BE66" s="309">
        <f t="shared" ref="BE66" si="339">BL66</f>
        <v>1.2877200000000002E-2</v>
      </c>
      <c r="BH66" s="309">
        <f>BO66</f>
        <v>1.2877200000000002E-2</v>
      </c>
      <c r="BI66" s="309">
        <f t="shared" ref="BI66" si="340">BP66</f>
        <v>1.2877200000000002E-2</v>
      </c>
      <c r="BJ66" s="309">
        <f t="shared" ref="BJ66" si="341">BQ66</f>
        <v>1.2877200000000002E-2</v>
      </c>
      <c r="BK66" s="309">
        <f t="shared" ref="BK66" si="342">BR66</f>
        <v>1.2877200000000002E-2</v>
      </c>
      <c r="BL66" s="309">
        <f t="shared" ref="BL66" si="343">BS66</f>
        <v>1.2877200000000002E-2</v>
      </c>
      <c r="BO66" s="309">
        <f>BV66</f>
        <v>1.2877200000000002E-2</v>
      </c>
      <c r="BP66" s="309">
        <f t="shared" ref="BP66" si="344">BW66</f>
        <v>1.2877200000000002E-2</v>
      </c>
      <c r="BQ66" s="309">
        <f t="shared" ref="BQ66" si="345">BX66</f>
        <v>1.2877200000000002E-2</v>
      </c>
      <c r="BR66" s="309">
        <f t="shared" ref="BR66" si="346">BY66</f>
        <v>1.2877200000000002E-2</v>
      </c>
      <c r="BS66" s="309">
        <f t="shared" ref="BS66" si="347">BZ66</f>
        <v>1.2877200000000002E-2</v>
      </c>
      <c r="BV66" s="309">
        <f>BA39</f>
        <v>1.2877200000000002E-2</v>
      </c>
      <c r="BW66" s="309">
        <f t="shared" ref="BW66" si="348">BB39</f>
        <v>1.2877200000000002E-2</v>
      </c>
      <c r="BX66" s="309">
        <f t="shared" ref="BX66" si="349">BC39</f>
        <v>1.2877200000000002E-2</v>
      </c>
      <c r="BY66" s="309">
        <f t="shared" ref="BY66" si="350">BD39</f>
        <v>1.2877200000000002E-2</v>
      </c>
      <c r="BZ66" s="309">
        <f t="shared" ref="BZ66" si="351">BE39</f>
        <v>1.2877200000000002E-2</v>
      </c>
      <c r="CH66" s="142"/>
    </row>
    <row r="67" spans="1:86" ht="14.4" customHeight="1" x14ac:dyDescent="0.3">
      <c r="A67" s="142"/>
      <c r="C67" s="42" t="str">
        <f>'ESOIstatic Ebus'!AZ67</f>
        <v>Charge losses ratio (CL) [15] (/1)</v>
      </c>
      <c r="D67" s="44">
        <f>D40+0.1</f>
        <v>0.31315468940316687</v>
      </c>
      <c r="E67" s="44">
        <f t="shared" ref="E67:H67" si="352">E40+0.1</f>
        <v>0.31315468940316687</v>
      </c>
      <c r="F67" s="44">
        <f t="shared" si="352"/>
        <v>0.31315468940316687</v>
      </c>
      <c r="G67" s="44">
        <f t="shared" si="352"/>
        <v>0.31315468940316687</v>
      </c>
      <c r="H67" s="44">
        <f t="shared" si="352"/>
        <v>0.31315468940316687</v>
      </c>
      <c r="K67" s="44">
        <f>D40+0.1</f>
        <v>0.31315468940316687</v>
      </c>
      <c r="L67" s="44">
        <f t="shared" ref="L67:O67" si="353">E40+0.1</f>
        <v>0.31315468940316687</v>
      </c>
      <c r="M67" s="44">
        <f t="shared" si="353"/>
        <v>0.31315468940316687</v>
      </c>
      <c r="N67" s="44">
        <f t="shared" si="353"/>
        <v>0.31315468940316687</v>
      </c>
      <c r="O67" s="44">
        <f t="shared" si="353"/>
        <v>0.31315468940316687</v>
      </c>
      <c r="R67" s="44">
        <f>D40-0.1</f>
        <v>0.11315468940316686</v>
      </c>
      <c r="S67" s="44">
        <f t="shared" ref="S67:V67" si="354">E40-0.1</f>
        <v>0.11315468940316686</v>
      </c>
      <c r="T67" s="44">
        <f t="shared" si="354"/>
        <v>0.11315468940316686</v>
      </c>
      <c r="U67" s="44">
        <f t="shared" si="354"/>
        <v>0.11315468940316686</v>
      </c>
      <c r="V67" s="44">
        <f t="shared" si="354"/>
        <v>0.11315468940316686</v>
      </c>
      <c r="Y67" s="44">
        <f>D40-0.1</f>
        <v>0.11315468940316686</v>
      </c>
      <c r="Z67" s="44">
        <f t="shared" ref="Z67:AC67" si="355">E40-0.1</f>
        <v>0.11315468940316686</v>
      </c>
      <c r="AA67" s="44">
        <f t="shared" si="355"/>
        <v>0.11315468940316686</v>
      </c>
      <c r="AB67" s="44">
        <f t="shared" si="355"/>
        <v>0.11315468940316686</v>
      </c>
      <c r="AC67" s="44">
        <f t="shared" si="355"/>
        <v>0.11315468940316686</v>
      </c>
      <c r="AK67" s="142"/>
      <c r="AN67" s="620"/>
      <c r="AO67" s="620"/>
      <c r="AP67" s="620"/>
      <c r="AQ67" s="620"/>
      <c r="AR67" s="620"/>
      <c r="AS67" s="620"/>
      <c r="AT67" s="620"/>
      <c r="AU67" s="620"/>
      <c r="AV67" s="620"/>
      <c r="AW67" s="620"/>
      <c r="AX67" s="142"/>
      <c r="AZ67" s="42" t="str">
        <f>C67</f>
        <v>Charge losses ratio (CL) [15] (/1)</v>
      </c>
      <c r="BA67" s="44">
        <f>BA40+0.1</f>
        <v>0.31315468940316687</v>
      </c>
      <c r="BB67" s="44">
        <f t="shared" ref="BB67:BE67" si="356">BB40+0.1</f>
        <v>0.31315468940316687</v>
      </c>
      <c r="BC67" s="44">
        <f t="shared" si="356"/>
        <v>0.31315468940316687</v>
      </c>
      <c r="BD67" s="44">
        <f t="shared" si="356"/>
        <v>0.31315468940316687</v>
      </c>
      <c r="BE67" s="44">
        <f t="shared" si="356"/>
        <v>0.31315468940316687</v>
      </c>
      <c r="BH67" s="44">
        <f>BA40+0.1</f>
        <v>0.31315468940316687</v>
      </c>
      <c r="BI67" s="44">
        <f t="shared" ref="BI67" si="357">BB40+0.1</f>
        <v>0.31315468940316687</v>
      </c>
      <c r="BJ67" s="44">
        <f t="shared" ref="BJ67" si="358">BC40+0.1</f>
        <v>0.31315468940316687</v>
      </c>
      <c r="BK67" s="44">
        <f t="shared" ref="BK67" si="359">BD40+0.1</f>
        <v>0.31315468940316687</v>
      </c>
      <c r="BL67" s="44">
        <f t="shared" ref="BL67" si="360">BE40+0.1</f>
        <v>0.31315468940316687</v>
      </c>
      <c r="BO67" s="44">
        <f>BA40-0.1</f>
        <v>0.11315468940316686</v>
      </c>
      <c r="BP67" s="44">
        <f t="shared" ref="BP67" si="361">BB40-0.1</f>
        <v>0.11315468940316686</v>
      </c>
      <c r="BQ67" s="44">
        <f t="shared" ref="BQ67" si="362">BC40-0.1</f>
        <v>0.11315468940316686</v>
      </c>
      <c r="BR67" s="44">
        <f t="shared" ref="BR67" si="363">BD40-0.1</f>
        <v>0.11315468940316686</v>
      </c>
      <c r="BS67" s="44">
        <f t="shared" ref="BS67" si="364">BE40-0.1</f>
        <v>0.11315468940316686</v>
      </c>
      <c r="BV67" s="44">
        <f>BA40-0.1</f>
        <v>0.11315468940316686</v>
      </c>
      <c r="BW67" s="44">
        <f t="shared" ref="BW67" si="365">BB40-0.1</f>
        <v>0.11315468940316686</v>
      </c>
      <c r="BX67" s="44">
        <f t="shared" ref="BX67" si="366">BC40-0.1</f>
        <v>0.11315468940316686</v>
      </c>
      <c r="BY67" s="44">
        <f t="shared" ref="BY67" si="367">BD40-0.1</f>
        <v>0.11315468940316686</v>
      </c>
      <c r="BZ67" s="44">
        <f t="shared" ref="BZ67" si="368">BE40-0.1</f>
        <v>0.11315468940316686</v>
      </c>
      <c r="CH67" s="142"/>
    </row>
    <row r="68" spans="1:86" x14ac:dyDescent="0.3">
      <c r="A68" s="142"/>
      <c r="C68" s="42" t="s">
        <v>303</v>
      </c>
      <c r="D68" s="43">
        <f>D64*D62*D59*(1-D66)*(1-D65)</f>
        <v>827260.33591926238</v>
      </c>
      <c r="E68" s="43">
        <f>E64*E62*E59*(1-E66)*(1-E65)</f>
        <v>827260.33591926238</v>
      </c>
      <c r="F68" s="43">
        <f>F64*F62*F59*(1-F66)*(1-F65)</f>
        <v>827260.33591926238</v>
      </c>
      <c r="G68" s="43">
        <f>G64*G62*G59*(1-G66)*(1-G65)</f>
        <v>827260.33591926238</v>
      </c>
      <c r="H68" s="43">
        <f>H64*H62*H59*(1-H66)*(1-H65)</f>
        <v>827260.33591926238</v>
      </c>
      <c r="K68" s="43">
        <f>K64*K62*K59*(1-K66)*(1-K65)</f>
        <v>1130533.7164906911</v>
      </c>
      <c r="L68" s="43">
        <f>L64*L62*L59*(1-L66)*(1-L65)</f>
        <v>1130533.7164906911</v>
      </c>
      <c r="M68" s="43">
        <f>M64*M62*M59*(1-M66)*(1-M65)</f>
        <v>1130533.7164906911</v>
      </c>
      <c r="N68" s="43">
        <f>N64*N62*N59*(1-N66)*(1-N65)</f>
        <v>1130533.7164906911</v>
      </c>
      <c r="O68" s="43">
        <f>O64*O62*O59*(1-O66)*(1-O65)</f>
        <v>1130533.7164906911</v>
      </c>
      <c r="R68" s="43">
        <f>R64*R62*R59*(1-R66)*(1-R65)</f>
        <v>827260.33591926238</v>
      </c>
      <c r="S68" s="43">
        <f>S64*S62*S59*(1-S66)*(1-S65)</f>
        <v>827260.33591926238</v>
      </c>
      <c r="T68" s="43">
        <f>T64*T62*T59*(1-T66)*(1-T65)</f>
        <v>827260.33591926238</v>
      </c>
      <c r="U68" s="43">
        <f>U64*U62*U59*(1-U66)*(1-U65)</f>
        <v>827260.33591926238</v>
      </c>
      <c r="V68" s="43">
        <f>V64*V62*V59*(1-V66)*(1-V65)</f>
        <v>827260.33591926238</v>
      </c>
      <c r="Y68" s="43">
        <f>Y64*Y62*Y59*(1-Y66)*(1-Y65)</f>
        <v>1130533.7164906911</v>
      </c>
      <c r="Z68" s="43">
        <f>Z64*Z62*Z59*(1-Z66)*(1-Z65)</f>
        <v>1130533.7164906911</v>
      </c>
      <c r="AA68" s="43">
        <f>AA64*AA62*AA59*(1-AA66)*(1-AA65)</f>
        <v>1130533.7164906911</v>
      </c>
      <c r="AB68" s="43">
        <f>AB64*AB62*AB59*(1-AB66)*(1-AB65)</f>
        <v>1130533.7164906911</v>
      </c>
      <c r="AC68" s="43">
        <f>AC64*AC62*AC59*(1-AC66)*(1-AC65)</f>
        <v>1130533.7164906911</v>
      </c>
      <c r="AK68" s="142"/>
      <c r="AX68" s="142"/>
      <c r="AZ68" s="42" t="s">
        <v>303</v>
      </c>
      <c r="BA68" s="43">
        <f>BA64*BA62*BA59*(1-BA66)*(1-BA65)</f>
        <v>1107831.0684753784</v>
      </c>
      <c r="BB68" s="43">
        <f>BB64*BB62*BB59*(1-BB66)*(1-BB65)</f>
        <v>1107831.0684753784</v>
      </c>
      <c r="BC68" s="43">
        <f>BC64*BC62*BC59*(1-BC66)*(1-BC65)</f>
        <v>1107831.0684753784</v>
      </c>
      <c r="BD68" s="43">
        <f>BD64*BD62*BD59*(1-BD66)*(1-BD65)</f>
        <v>1107831.0684753784</v>
      </c>
      <c r="BE68" s="43">
        <f>BE64*BE62*BE59*(1-BE66)*(1-BE65)</f>
        <v>1107831.0684753784</v>
      </c>
      <c r="BH68" s="43">
        <f>BH64*BH62*BH59*(1-BH66)*(1-BH65)</f>
        <v>1513961.5919039499</v>
      </c>
      <c r="BI68" s="43">
        <f>BI64*BI62*BI59*(1-BI66)*(1-BI65)</f>
        <v>1513961.5919039499</v>
      </c>
      <c r="BJ68" s="43">
        <f>BJ64*BJ62*BJ59*(1-BJ66)*(1-BJ65)</f>
        <v>1513961.5919039499</v>
      </c>
      <c r="BK68" s="43">
        <f>BK64*BK62*BK59*(1-BK66)*(1-BK65)</f>
        <v>1513961.5919039499</v>
      </c>
      <c r="BL68" s="43">
        <f>BL64*BL62*BL59*(1-BL66)*(1-BL65)</f>
        <v>1513961.5919039499</v>
      </c>
      <c r="BO68" s="43">
        <f>BO64*BO62*BO59*(1-BO66)*(1-BO65)</f>
        <v>1107831.0684753784</v>
      </c>
      <c r="BP68" s="43">
        <f>BP64*BP62*BP59*(1-BP66)*(1-BP65)</f>
        <v>1107831.0684753784</v>
      </c>
      <c r="BQ68" s="43">
        <f>BQ64*BQ62*BQ59*(1-BQ66)*(1-BQ65)</f>
        <v>1107831.0684753784</v>
      </c>
      <c r="BR68" s="43">
        <f>BR64*BR62*BR59*(1-BR66)*(1-BR65)</f>
        <v>1107831.0684753784</v>
      </c>
      <c r="BS68" s="43">
        <f>BS64*BS62*BS59*(1-BS66)*(1-BS65)</f>
        <v>1107831.0684753784</v>
      </c>
      <c r="BV68" s="43">
        <f>BV64*BV62*BV59*(1-BV66)*(1-BV65)</f>
        <v>1513961.5919039499</v>
      </c>
      <c r="BW68" s="43">
        <f>BW64*BW62*BW59*(1-BW66)*(1-BW65)</f>
        <v>1513961.5919039499</v>
      </c>
      <c r="BX68" s="43">
        <f>BX64*BX62*BX59*(1-BX66)*(1-BX65)</f>
        <v>1513961.5919039499</v>
      </c>
      <c r="BY68" s="43">
        <f>BY64*BY62*BY59*(1-BY66)*(1-BY65)</f>
        <v>1513961.5919039499</v>
      </c>
      <c r="BZ68" s="43">
        <f>BZ64*BZ62*BZ59*(1-BZ66)*(1-BZ65)</f>
        <v>1513961.5919039499</v>
      </c>
      <c r="CH68" s="142"/>
    </row>
    <row r="69" spans="1:86" x14ac:dyDescent="0.3">
      <c r="A69" s="142"/>
      <c r="C69" s="42" t="s">
        <v>304</v>
      </c>
      <c r="D69" s="43">
        <f>D64*D62*D59*(1-D66)</f>
        <v>1516366.9028571432</v>
      </c>
      <c r="E69" s="43">
        <f>E64*E62*E59*(1-E66)</f>
        <v>1516366.9028571432</v>
      </c>
      <c r="F69" s="43">
        <f>F64*F62*F59*(1-F66)</f>
        <v>1516366.9028571432</v>
      </c>
      <c r="G69" s="43">
        <f>G64*G62*G59*(1-G66)</f>
        <v>1516366.9028571432</v>
      </c>
      <c r="H69" s="43">
        <f>H64*H62*H59*(1-H66)</f>
        <v>1516366.9028571432</v>
      </c>
      <c r="K69" s="43">
        <f>K64*K62*K59*(1-K66)</f>
        <v>1516366.9028571432</v>
      </c>
      <c r="L69" s="43">
        <f>L64*L62*L59*(1-L66)</f>
        <v>1516366.9028571432</v>
      </c>
      <c r="M69" s="43">
        <f>M64*M62*M59*(1-M66)</f>
        <v>1516366.9028571432</v>
      </c>
      <c r="N69" s="43">
        <f>N64*N62*N59*(1-N66)</f>
        <v>1516366.9028571432</v>
      </c>
      <c r="O69" s="43">
        <f>O64*O62*O59*(1-O66)</f>
        <v>1516366.9028571432</v>
      </c>
      <c r="R69" s="43">
        <f>R64*R62*R59*(1-R66)</f>
        <v>1516366.9028571432</v>
      </c>
      <c r="S69" s="43">
        <f>S64*S62*S59*(1-S66)</f>
        <v>1516366.9028571432</v>
      </c>
      <c r="T69" s="43">
        <f>T64*T62*T59*(1-T66)</f>
        <v>1516366.9028571432</v>
      </c>
      <c r="U69" s="43">
        <f>U64*U62*U59*(1-U66)</f>
        <v>1516366.9028571432</v>
      </c>
      <c r="V69" s="43">
        <f>V64*V62*V59*(1-V66)</f>
        <v>1516366.9028571432</v>
      </c>
      <c r="Y69" s="43">
        <f>Y64*Y62*Y59*(1-Y66)</f>
        <v>1516366.9028571432</v>
      </c>
      <c r="Z69" s="43">
        <f>Z64*Z62*Z59*(1-Z66)</f>
        <v>1516366.9028571432</v>
      </c>
      <c r="AA69" s="43">
        <f>AA64*AA62*AA59*(1-AA66)</f>
        <v>1516366.9028571432</v>
      </c>
      <c r="AB69" s="43">
        <f>AB64*AB62*AB59*(1-AB66)</f>
        <v>1516366.9028571432</v>
      </c>
      <c r="AC69" s="43">
        <f>AC64*AC62*AC59*(1-AC66)</f>
        <v>1516366.9028571432</v>
      </c>
      <c r="AK69" s="142"/>
      <c r="AX69" s="142"/>
      <c r="AZ69" s="42" t="s">
        <v>304</v>
      </c>
      <c r="BA69" s="43">
        <f>BA64*BA62*BA59*(1-BA66)</f>
        <v>2030652.6171428573</v>
      </c>
      <c r="BB69" s="43">
        <f>BB64*BB62*BB59*(1-BB66)</f>
        <v>2030652.6171428573</v>
      </c>
      <c r="BC69" s="43">
        <f>BC64*BC62*BC59*(1-BC66)</f>
        <v>2030652.6171428573</v>
      </c>
      <c r="BD69" s="43">
        <f>BD64*BD62*BD59*(1-BD66)</f>
        <v>2030652.6171428573</v>
      </c>
      <c r="BE69" s="43">
        <f>BE64*BE62*BE59*(1-BE66)</f>
        <v>2030652.6171428573</v>
      </c>
      <c r="BH69" s="43">
        <f>BH64*BH62*BH59*(1-BH66)</f>
        <v>2030652.6171428573</v>
      </c>
      <c r="BI69" s="43">
        <f>BI64*BI62*BI59*(1-BI66)</f>
        <v>2030652.6171428573</v>
      </c>
      <c r="BJ69" s="43">
        <f>BJ64*BJ62*BJ59*(1-BJ66)</f>
        <v>2030652.6171428573</v>
      </c>
      <c r="BK69" s="43">
        <f>BK64*BK62*BK59*(1-BK66)</f>
        <v>2030652.6171428573</v>
      </c>
      <c r="BL69" s="43">
        <f>BL64*BL62*BL59*(1-BL66)</f>
        <v>2030652.6171428573</v>
      </c>
      <c r="BO69" s="43">
        <f>BO64*BO62*BO59*(1-BO66)</f>
        <v>2030652.6171428573</v>
      </c>
      <c r="BP69" s="43">
        <f>BP64*BP62*BP59*(1-BP66)</f>
        <v>2030652.6171428573</v>
      </c>
      <c r="BQ69" s="43">
        <f>BQ64*BQ62*BQ59*(1-BQ66)</f>
        <v>2030652.6171428573</v>
      </c>
      <c r="BR69" s="43">
        <f>BR64*BR62*BR59*(1-BR66)</f>
        <v>2030652.6171428573</v>
      </c>
      <c r="BS69" s="43">
        <f>BS64*BS62*BS59*(1-BS66)</f>
        <v>2030652.6171428573</v>
      </c>
      <c r="BV69" s="43">
        <f>BV64*BV62*BV59*(1-BV66)</f>
        <v>2030652.6171428573</v>
      </c>
      <c r="BW69" s="43">
        <f>BW64*BW62*BW59*(1-BW66)</f>
        <v>2030652.6171428573</v>
      </c>
      <c r="BX69" s="43">
        <f>BX64*BX62*BX59*(1-BX66)</f>
        <v>2030652.6171428573</v>
      </c>
      <c r="BY69" s="43">
        <f>BY64*BY62*BY59*(1-BY66)</f>
        <v>2030652.6171428573</v>
      </c>
      <c r="BZ69" s="43">
        <f>BZ64*BZ62*BZ59*(1-BZ66)</f>
        <v>2030652.6171428573</v>
      </c>
      <c r="CH69" s="142"/>
    </row>
    <row r="70" spans="1:86" x14ac:dyDescent="0.3">
      <c r="A70" s="142"/>
      <c r="C70" s="42" t="s">
        <v>428</v>
      </c>
      <c r="D70" s="43">
        <f t="shared" ref="D70:H71" si="369">D43</f>
        <v>220165.02431000001</v>
      </c>
      <c r="E70" s="43">
        <f t="shared" si="369"/>
        <v>220165.02431000001</v>
      </c>
      <c r="F70" s="43">
        <f t="shared" si="369"/>
        <v>220165.02431000001</v>
      </c>
      <c r="G70" s="43">
        <f t="shared" si="369"/>
        <v>220165.02431000001</v>
      </c>
      <c r="H70" s="43">
        <f t="shared" si="369"/>
        <v>220165.02431000001</v>
      </c>
      <c r="K70" s="43">
        <f t="shared" ref="K70:O71" si="370">D43</f>
        <v>220165.02431000001</v>
      </c>
      <c r="L70" s="43">
        <f t="shared" si="370"/>
        <v>220165.02431000001</v>
      </c>
      <c r="M70" s="43">
        <f t="shared" si="370"/>
        <v>220165.02431000001</v>
      </c>
      <c r="N70" s="43">
        <f t="shared" si="370"/>
        <v>220165.02431000001</v>
      </c>
      <c r="O70" s="43">
        <f t="shared" si="370"/>
        <v>220165.02431000001</v>
      </c>
      <c r="R70" s="43">
        <f t="shared" ref="R70:V71" si="371">D43</f>
        <v>220165.02431000001</v>
      </c>
      <c r="S70" s="43">
        <f t="shared" si="371"/>
        <v>220165.02431000001</v>
      </c>
      <c r="T70" s="43">
        <f t="shared" si="371"/>
        <v>220165.02431000001</v>
      </c>
      <c r="U70" s="43">
        <f t="shared" si="371"/>
        <v>220165.02431000001</v>
      </c>
      <c r="V70" s="43">
        <f t="shared" si="371"/>
        <v>220165.02431000001</v>
      </c>
      <c r="Y70" s="43">
        <f t="shared" ref="Y70:AC71" si="372">D43</f>
        <v>220165.02431000001</v>
      </c>
      <c r="Z70" s="43">
        <f t="shared" si="372"/>
        <v>220165.02431000001</v>
      </c>
      <c r="AA70" s="43">
        <f t="shared" si="372"/>
        <v>220165.02431000001</v>
      </c>
      <c r="AB70" s="43">
        <f t="shared" si="372"/>
        <v>220165.02431000001</v>
      </c>
      <c r="AC70" s="43">
        <f t="shared" si="372"/>
        <v>220165.02431000001</v>
      </c>
      <c r="AK70" s="142"/>
      <c r="AX70" s="142"/>
      <c r="AZ70" s="42" t="s">
        <v>428</v>
      </c>
      <c r="BA70" s="43">
        <f>BA43</f>
        <v>220165.02431000001</v>
      </c>
      <c r="BB70" s="43">
        <f>BB43</f>
        <v>220165.02431000001</v>
      </c>
      <c r="BC70" s="43">
        <f>BC43</f>
        <v>220165.02431000001</v>
      </c>
      <c r="BD70" s="43">
        <f>BD43</f>
        <v>220165.02431000001</v>
      </c>
      <c r="BE70" s="43">
        <f>BE43</f>
        <v>220165.02431000001</v>
      </c>
      <c r="BH70" s="43">
        <f>BA43</f>
        <v>220165.02431000001</v>
      </c>
      <c r="BI70" s="43">
        <f>BB43</f>
        <v>220165.02431000001</v>
      </c>
      <c r="BJ70" s="43">
        <f>BC43</f>
        <v>220165.02431000001</v>
      </c>
      <c r="BK70" s="43">
        <f>BD43</f>
        <v>220165.02431000001</v>
      </c>
      <c r="BL70" s="43">
        <f>BE43</f>
        <v>220165.02431000001</v>
      </c>
      <c r="BO70" s="43">
        <f>BA43</f>
        <v>220165.02431000001</v>
      </c>
      <c r="BP70" s="43">
        <f>BB43</f>
        <v>220165.02431000001</v>
      </c>
      <c r="BQ70" s="43">
        <f>BC43</f>
        <v>220165.02431000001</v>
      </c>
      <c r="BR70" s="43">
        <f>BD43</f>
        <v>220165.02431000001</v>
      </c>
      <c r="BS70" s="43">
        <f>BE43</f>
        <v>220165.02431000001</v>
      </c>
      <c r="BV70" s="43">
        <f>BA43</f>
        <v>220165.02431000001</v>
      </c>
      <c r="BW70" s="43">
        <f>BB43</f>
        <v>220165.02431000001</v>
      </c>
      <c r="BX70" s="43">
        <f>BC43</f>
        <v>220165.02431000001</v>
      </c>
      <c r="BY70" s="43">
        <f>BD43</f>
        <v>220165.02431000001</v>
      </c>
      <c r="BZ70" s="43">
        <f>BE43</f>
        <v>220165.02431000001</v>
      </c>
      <c r="CH70" s="142"/>
    </row>
    <row r="71" spans="1:86" x14ac:dyDescent="0.3">
      <c r="A71" s="142"/>
      <c r="C71" s="42" t="s">
        <v>305</v>
      </c>
      <c r="D71" s="43">
        <f t="shared" si="369"/>
        <v>29003.817150000003</v>
      </c>
      <c r="E71" s="43">
        <f t="shared" si="369"/>
        <v>29003.817150000003</v>
      </c>
      <c r="F71" s="43">
        <f t="shared" si="369"/>
        <v>29003.817150000003</v>
      </c>
      <c r="G71" s="43">
        <f t="shared" si="369"/>
        <v>29003.817150000003</v>
      </c>
      <c r="H71" s="43">
        <f t="shared" si="369"/>
        <v>29003.817150000003</v>
      </c>
      <c r="K71" s="43">
        <f t="shared" si="370"/>
        <v>29003.817150000003</v>
      </c>
      <c r="L71" s="43">
        <f t="shared" si="370"/>
        <v>29003.817150000003</v>
      </c>
      <c r="M71" s="43">
        <f t="shared" si="370"/>
        <v>29003.817150000003</v>
      </c>
      <c r="N71" s="43">
        <f t="shared" si="370"/>
        <v>29003.817150000003</v>
      </c>
      <c r="O71" s="43">
        <f t="shared" si="370"/>
        <v>29003.817150000003</v>
      </c>
      <c r="R71" s="43">
        <f t="shared" si="371"/>
        <v>29003.817150000003</v>
      </c>
      <c r="S71" s="43">
        <f t="shared" si="371"/>
        <v>29003.817150000003</v>
      </c>
      <c r="T71" s="43">
        <f t="shared" si="371"/>
        <v>29003.817150000003</v>
      </c>
      <c r="U71" s="43">
        <f t="shared" si="371"/>
        <v>29003.817150000003</v>
      </c>
      <c r="V71" s="43">
        <f t="shared" si="371"/>
        <v>29003.817150000003</v>
      </c>
      <c r="Y71" s="43">
        <f t="shared" si="372"/>
        <v>29003.817150000003</v>
      </c>
      <c r="Z71" s="43">
        <f t="shared" si="372"/>
        <v>29003.817150000003</v>
      </c>
      <c r="AA71" s="43">
        <f t="shared" si="372"/>
        <v>29003.817150000003</v>
      </c>
      <c r="AB71" s="43">
        <f t="shared" si="372"/>
        <v>29003.817150000003</v>
      </c>
      <c r="AC71" s="43">
        <f t="shared" si="372"/>
        <v>29003.817150000003</v>
      </c>
      <c r="AK71" s="142"/>
      <c r="AX71" s="142"/>
      <c r="AZ71" s="42" t="s">
        <v>305</v>
      </c>
      <c r="BA71" s="43">
        <f>BA44</f>
        <v>29003.817150000003</v>
      </c>
      <c r="BB71" s="43">
        <f t="shared" ref="BB71:BE71" si="373">BB44</f>
        <v>29003.817150000003</v>
      </c>
      <c r="BC71" s="43">
        <f t="shared" si="373"/>
        <v>29003.817150000003</v>
      </c>
      <c r="BD71" s="43">
        <f t="shared" si="373"/>
        <v>29003.817150000003</v>
      </c>
      <c r="BE71" s="43">
        <f t="shared" si="373"/>
        <v>29003.817150000003</v>
      </c>
      <c r="BH71" s="43">
        <f>BA44</f>
        <v>29003.817150000003</v>
      </c>
      <c r="BI71" s="43">
        <f t="shared" ref="BI71:BL71" si="374">BB44</f>
        <v>29003.817150000003</v>
      </c>
      <c r="BJ71" s="43">
        <f t="shared" si="374"/>
        <v>29003.817150000003</v>
      </c>
      <c r="BK71" s="43">
        <f t="shared" si="374"/>
        <v>29003.817150000003</v>
      </c>
      <c r="BL71" s="43">
        <f t="shared" si="374"/>
        <v>29003.817150000003</v>
      </c>
      <c r="BO71" s="43">
        <f>BA44</f>
        <v>29003.817150000003</v>
      </c>
      <c r="BP71" s="43">
        <f t="shared" ref="BP71:BS71" si="375">BB44</f>
        <v>29003.817150000003</v>
      </c>
      <c r="BQ71" s="43">
        <f t="shared" si="375"/>
        <v>29003.817150000003</v>
      </c>
      <c r="BR71" s="43">
        <f t="shared" si="375"/>
        <v>29003.817150000003</v>
      </c>
      <c r="BS71" s="43">
        <f t="shared" si="375"/>
        <v>29003.817150000003</v>
      </c>
      <c r="BV71" s="43">
        <f>BA44</f>
        <v>29003.817150000003</v>
      </c>
      <c r="BW71" s="43">
        <f t="shared" ref="BW71:BZ71" si="376">BB44</f>
        <v>29003.817150000003</v>
      </c>
      <c r="BX71" s="43">
        <f t="shared" si="376"/>
        <v>29003.817150000003</v>
      </c>
      <c r="BY71" s="43">
        <f t="shared" si="376"/>
        <v>29003.817150000003</v>
      </c>
      <c r="BZ71" s="43">
        <f t="shared" si="376"/>
        <v>29003.817150000003</v>
      </c>
      <c r="CH71" s="142"/>
    </row>
    <row r="72" spans="1:86" ht="15.6" x14ac:dyDescent="0.3">
      <c r="A72" s="142"/>
      <c r="C72" s="46" t="s">
        <v>156</v>
      </c>
      <c r="D72" s="47">
        <f>D69/((D60*$D$15)+D69*D63)</f>
        <v>1.9876286910463752</v>
      </c>
      <c r="E72" s="47">
        <f>E69/((E60*$D$15)+E69*E63)</f>
        <v>2.7481277482433151</v>
      </c>
      <c r="F72" s="47">
        <f>F69/((F60*$D$15)+F69*F63)</f>
        <v>2.7923412278097111</v>
      </c>
      <c r="G72" s="47">
        <f>G69/((G60*$D$15)+G69*G63)</f>
        <v>2.8522377607938574</v>
      </c>
      <c r="H72" s="47">
        <f>H69/((H60*$D$15)+H69*H63)</f>
        <v>2.7035826760651154</v>
      </c>
      <c r="K72" s="47">
        <f>K69/((K60*$D$15)+K69*K63)</f>
        <v>1.9876286910463752</v>
      </c>
      <c r="L72" s="47">
        <f>L69/((L60*$D$15)+L69*L63)</f>
        <v>2.7481277482433151</v>
      </c>
      <c r="M72" s="47">
        <f>M69/((M60*$D$15)+M69*M63)</f>
        <v>2.7923412278097111</v>
      </c>
      <c r="N72" s="47">
        <f>N69/((N60*$D$15)+N69*N63)</f>
        <v>2.8522377607938574</v>
      </c>
      <c r="O72" s="47">
        <f>O69/((O60*$D$15)+O69*O63)</f>
        <v>2.7035826760651154</v>
      </c>
      <c r="R72" s="47">
        <f>R69/((R60*$D$15)+R69*R63)</f>
        <v>1.9876286910463752</v>
      </c>
      <c r="S72" s="47">
        <f>S69/((S60*$D$15)+S69*S63)</f>
        <v>2.7481277482433151</v>
      </c>
      <c r="T72" s="47">
        <f>T69/((T60*$D$15)+T69*T63)</f>
        <v>2.7923412278097111</v>
      </c>
      <c r="U72" s="47">
        <f>U69/((U60*$D$15)+U69*U63)</f>
        <v>2.8522377607938574</v>
      </c>
      <c r="V72" s="47">
        <f>V69/((V60*$D$15)+V69*V63)</f>
        <v>2.7035826760651154</v>
      </c>
      <c r="Y72" s="47">
        <f>Y69/((Y60*$D$15)+Y69*Y63)</f>
        <v>1.9876286910463752</v>
      </c>
      <c r="Z72" s="47">
        <f>Z69/((Z60*$D$15)+Z69*Z63)</f>
        <v>2.7481277482433151</v>
      </c>
      <c r="AA72" s="47">
        <f>AA69/((AA60*$D$15)+AA69*AA63)</f>
        <v>2.7923412278097111</v>
      </c>
      <c r="AB72" s="47">
        <f>AB69/((AB60*$D$15)+AB69*AB63)</f>
        <v>2.8522377607938574</v>
      </c>
      <c r="AC72" s="47">
        <f>AC69/((AC60*$D$15)+AC69*AC63)</f>
        <v>2.7035826760651154</v>
      </c>
      <c r="AK72" s="142"/>
      <c r="AX72" s="142"/>
      <c r="AZ72" s="46" t="s">
        <v>156</v>
      </c>
      <c r="BA72" s="47">
        <f>BA69/((BA60*$BA$15)+BA69*BA63)</f>
        <v>2.6617459110829733</v>
      </c>
      <c r="BB72" s="47">
        <f>BB69/((BB60*$BA$15)+BB69*BB63)</f>
        <v>3.6801731782053624</v>
      </c>
      <c r="BC72" s="47">
        <f>BC69/((BC60*$BA$15)+BC69*BC63)</f>
        <v>3.7393819474190177</v>
      </c>
      <c r="BD72" s="47">
        <f>BD69/((BD60*$BA$15)+BD69*BD63)</f>
        <v>3.8195927797926781</v>
      </c>
      <c r="BE72" s="47">
        <f>BE69/((BE60*$BA$15)+BE69*BE63)</f>
        <v>3.6205203545852727</v>
      </c>
      <c r="BH72" s="47">
        <f>BH69/((BH60*$BA$15)+BH69*BH63)</f>
        <v>2.6617459110829733</v>
      </c>
      <c r="BI72" s="47">
        <f>BI69/((BI60*$BA$15)+BI69*BI63)</f>
        <v>3.6801731782053624</v>
      </c>
      <c r="BJ72" s="47">
        <f>BJ69/((BJ60*$BA$15)+BJ69*BJ63)</f>
        <v>3.7393819474190177</v>
      </c>
      <c r="BK72" s="47">
        <f>BK69/((BK60*$BA$15)+BK69*BK63)</f>
        <v>3.8195927797926781</v>
      </c>
      <c r="BL72" s="47">
        <f>BL69/((BL60*$BA$15)+BL69*BL63)</f>
        <v>3.6205203545852727</v>
      </c>
      <c r="BO72" s="47">
        <f>BO69/((BO60*$BA$15)+BO69*BO63)</f>
        <v>2.6617459110829733</v>
      </c>
      <c r="BP72" s="47">
        <f>BP69/((BP60*$BA$15)+BP69*BP63)</f>
        <v>3.6801731782053624</v>
      </c>
      <c r="BQ72" s="47">
        <f>BQ69/((BQ60*$BA$15)+BQ69*BQ63)</f>
        <v>3.7393819474190177</v>
      </c>
      <c r="BR72" s="47">
        <f>BR69/((BR60*$BA$15)+BR69*BR63)</f>
        <v>3.8195927797926781</v>
      </c>
      <c r="BS72" s="47">
        <f>BS69/((BS60*$BA$15)+BS69*BS63)</f>
        <v>3.6205203545852727</v>
      </c>
      <c r="BV72" s="47">
        <f>BV69/((BV60*$BA$15)+BV69*BV63)</f>
        <v>2.6617459110829733</v>
      </c>
      <c r="BW72" s="47">
        <f>BW69/((BW60*$BA$15)+BW69*BW63)</f>
        <v>3.6801731782053624</v>
      </c>
      <c r="BX72" s="47">
        <f>BX69/((BX60*$BA$15)+BX69*BX63)</f>
        <v>3.7393819474190177</v>
      </c>
      <c r="BY72" s="47">
        <f>BY69/((BY60*$BA$15)+BY69*BY63)</f>
        <v>3.8195927797926781</v>
      </c>
      <c r="BZ72" s="47">
        <f>BZ69/((BZ60*$BA$15)+BZ69*BZ63)</f>
        <v>3.6205203545852727</v>
      </c>
      <c r="CH72" s="142"/>
    </row>
    <row r="73" spans="1:86" ht="15.6" x14ac:dyDescent="0.3">
      <c r="A73" s="142"/>
      <c r="C73" s="46" t="s">
        <v>157</v>
      </c>
      <c r="D73" s="48">
        <f>D68/((D61+D70+D71)*$BA$15+(D69*D67))</f>
        <v>0.5541335793775729</v>
      </c>
      <c r="E73" s="48">
        <f t="shared" ref="E73:H73" si="377">E68/((E61+E70+E71)*$BA$15+(E69*E67))</f>
        <v>0.65199166416019438</v>
      </c>
      <c r="F73" s="48">
        <f t="shared" si="377"/>
        <v>0.65651218339357831</v>
      </c>
      <c r="G73" s="48">
        <f t="shared" si="377"/>
        <v>0.66257575751889697</v>
      </c>
      <c r="H73" s="48">
        <f t="shared" si="377"/>
        <v>0.64501769507715023</v>
      </c>
      <c r="J73" s="166"/>
      <c r="K73" s="48">
        <f>K68/((K61+K70+K71)*$BA$15+(K69*K67))</f>
        <v>0.7572787763719856</v>
      </c>
      <c r="L73" s="48">
        <f t="shared" ref="L73:O73" si="378">L68/((L61+L70+L71)*$BA$15+(L69*L67))</f>
        <v>0.89101160444843719</v>
      </c>
      <c r="M73" s="48">
        <f t="shared" si="378"/>
        <v>0.89718934461980193</v>
      </c>
      <c r="N73" s="48">
        <f t="shared" si="378"/>
        <v>0.90547582312417252</v>
      </c>
      <c r="O73" s="48">
        <f t="shared" si="378"/>
        <v>0.88148098047940104</v>
      </c>
      <c r="R73" s="48">
        <f>R68/((R61+R70+R71)*$BA$15+(R69*R67))</f>
        <v>0.69540094040656408</v>
      </c>
      <c r="S73" s="48">
        <f t="shared" ref="S73:V73" si="379">S68/((S61+S70+S71)*$BA$15+(S69*S67))</f>
        <v>0.85677890746198349</v>
      </c>
      <c r="T73" s="48">
        <f t="shared" si="379"/>
        <v>0.86460218219403739</v>
      </c>
      <c r="U73" s="48">
        <f t="shared" si="379"/>
        <v>0.87514966970457286</v>
      </c>
      <c r="V73" s="48">
        <f t="shared" si="379"/>
        <v>0.84477626647850479</v>
      </c>
      <c r="Y73" s="48">
        <f>Y68/((Y61+Y70+Y71)*$BA$15+(Y69*Y67))</f>
        <v>0.95033470779829854</v>
      </c>
      <c r="Z73" s="48">
        <f t="shared" ref="Z73:AC73" si="380">Z68/((Z61+Z70+Z71)*$BA$15+(Z69*Z67))</f>
        <v>1.1708737871343606</v>
      </c>
      <c r="AA73" s="48">
        <f t="shared" si="380"/>
        <v>1.1815650719378663</v>
      </c>
      <c r="AB73" s="48">
        <f t="shared" si="380"/>
        <v>1.1959792650729384</v>
      </c>
      <c r="AC73" s="48">
        <f t="shared" si="380"/>
        <v>1.1544709817180012</v>
      </c>
      <c r="AK73" s="142"/>
      <c r="AX73" s="142"/>
      <c r="AZ73" s="46" t="s">
        <v>157</v>
      </c>
      <c r="BA73" s="48">
        <f>BA68/((BA61+BA70+BA71)*$BA$15+(BA69*BA67))</f>
        <v>0.66981304237199757</v>
      </c>
      <c r="BB73" s="48">
        <f t="shared" ref="BB73:BE73" si="381">BB68/((BB61+BB70+BB71)*$BA$15+(BB69*BB67))</f>
        <v>0.77477671595273412</v>
      </c>
      <c r="BC73" s="48">
        <f t="shared" si="381"/>
        <v>0.77953978630084164</v>
      </c>
      <c r="BD73" s="48">
        <f t="shared" si="381"/>
        <v>0.78591704469547463</v>
      </c>
      <c r="BE73" s="48">
        <f t="shared" si="381"/>
        <v>0.76741394560534038</v>
      </c>
      <c r="BG73" s="166"/>
      <c r="BH73" s="48">
        <f>BH68/((BH61+BH70+BH71)*$BA$15+(BH69*BH67))</f>
        <v>0.91536629434226324</v>
      </c>
      <c r="BI73" s="48">
        <f t="shared" ref="BI73:BL73" si="382">BI68/((BI61+BI70+BI71)*$BA$15+(BI69*BI67))</f>
        <v>1.0588096178492266</v>
      </c>
      <c r="BJ73" s="48">
        <f t="shared" si="382"/>
        <v>1.0653188282981585</v>
      </c>
      <c r="BK73" s="48">
        <f t="shared" si="382"/>
        <v>1.0740339876269256</v>
      </c>
      <c r="BL73" s="48">
        <f t="shared" si="382"/>
        <v>1.0487476581938577</v>
      </c>
      <c r="BO73" s="48">
        <f>BO68/((BO61+BO70+BO71)*$BA$15+(BO69*BO67))</f>
        <v>0.88782017302246863</v>
      </c>
      <c r="BP73" s="48">
        <f t="shared" ref="BP73:BS73" si="383">BP68/((BP61+BP70+BP71)*$BA$15+(BP69*BP67))</f>
        <v>1.0821401123110332</v>
      </c>
      <c r="BQ73" s="48">
        <f t="shared" si="383"/>
        <v>1.091454650785973</v>
      </c>
      <c r="BR73" s="48">
        <f t="shared" si="383"/>
        <v>1.1039974008256201</v>
      </c>
      <c r="BS73" s="48">
        <f t="shared" si="383"/>
        <v>1.0678307290153248</v>
      </c>
      <c r="BV73" s="48">
        <f>BV68/((BV61+BV70+BV71)*$BA$15+(BV69*BV67))</f>
        <v>1.2132947709467583</v>
      </c>
      <c r="BW73" s="48">
        <f t="shared" ref="BW73:BZ73" si="384">BW68/((BW61+BW70+BW71)*$BA$15+(BW69*BW67))</f>
        <v>1.4788523392399719</v>
      </c>
      <c r="BX73" s="48">
        <f t="shared" si="384"/>
        <v>1.4915815846083815</v>
      </c>
      <c r="BY73" s="48">
        <f t="shared" si="384"/>
        <v>1.5087225028920788</v>
      </c>
      <c r="BZ73" s="48">
        <f t="shared" si="384"/>
        <v>1.4592971405007373</v>
      </c>
      <c r="CH73" s="142"/>
    </row>
    <row r="74" spans="1:86" x14ac:dyDescent="0.3">
      <c r="A74" s="142"/>
      <c r="AK74" s="142"/>
      <c r="AX74" s="142"/>
      <c r="CH74" s="142"/>
    </row>
    <row r="75" spans="1:86" x14ac:dyDescent="0.3">
      <c r="A75" s="142"/>
      <c r="E75" s="595" t="s">
        <v>332</v>
      </c>
      <c r="F75" s="595"/>
      <c r="G75" s="595"/>
      <c r="L75" s="595" t="s">
        <v>335</v>
      </c>
      <c r="M75" s="595"/>
      <c r="N75" s="595"/>
      <c r="S75" s="595" t="s">
        <v>336</v>
      </c>
      <c r="T75" s="595"/>
      <c r="U75" s="595"/>
      <c r="Z75" s="595" t="s">
        <v>472</v>
      </c>
      <c r="AA75" s="595"/>
      <c r="AB75" s="595"/>
      <c r="AG75" s="595" t="s">
        <v>473</v>
      </c>
      <c r="AH75" s="595"/>
      <c r="AI75" s="595"/>
      <c r="AK75" s="142"/>
      <c r="AX75" s="142"/>
      <c r="BB75" s="595" t="s">
        <v>332</v>
      </c>
      <c r="BC75" s="595"/>
      <c r="BD75" s="595"/>
      <c r="BI75" s="595" t="s">
        <v>335</v>
      </c>
      <c r="BJ75" s="595"/>
      <c r="BK75" s="595"/>
      <c r="BP75" s="595" t="s">
        <v>336</v>
      </c>
      <c r="BQ75" s="595"/>
      <c r="BR75" s="595"/>
      <c r="BW75" s="595" t="s">
        <v>472</v>
      </c>
      <c r="BX75" s="595"/>
      <c r="BY75" s="595"/>
      <c r="CD75" s="595" t="s">
        <v>473</v>
      </c>
      <c r="CE75" s="595"/>
      <c r="CF75" s="595"/>
      <c r="CH75" s="142"/>
    </row>
    <row r="76" spans="1:86" x14ac:dyDescent="0.3">
      <c r="A76" s="142"/>
      <c r="E76" s="583"/>
      <c r="F76" s="583"/>
      <c r="G76" s="583"/>
      <c r="L76" s="583"/>
      <c r="M76" s="583"/>
      <c r="N76" s="583"/>
      <c r="S76" s="583"/>
      <c r="T76" s="583"/>
      <c r="U76" s="583"/>
      <c r="Z76" s="583"/>
      <c r="AA76" s="583"/>
      <c r="AB76" s="583"/>
      <c r="AG76" s="583"/>
      <c r="AH76" s="583"/>
      <c r="AI76" s="583"/>
      <c r="AK76" s="142"/>
      <c r="AX76" s="142"/>
      <c r="BB76" s="583"/>
      <c r="BC76" s="583"/>
      <c r="BD76" s="583"/>
      <c r="BI76" s="583"/>
      <c r="BJ76" s="583"/>
      <c r="BK76" s="583"/>
      <c r="BP76" s="583"/>
      <c r="BQ76" s="583"/>
      <c r="BR76" s="583"/>
      <c r="BW76" s="583"/>
      <c r="BX76" s="583"/>
      <c r="BY76" s="583"/>
      <c r="CD76" s="583"/>
      <c r="CE76" s="583"/>
      <c r="CF76" s="583"/>
      <c r="CH76" s="142"/>
    </row>
    <row r="77" spans="1:86" x14ac:dyDescent="0.3">
      <c r="A77" s="142"/>
      <c r="C77" s="42" t="s">
        <v>301</v>
      </c>
      <c r="D77" s="43">
        <f>D23</f>
        <v>607902.09825000004</v>
      </c>
      <c r="E77" s="43">
        <f t="shared" ref="E77:H77" si="385">E23</f>
        <v>385678.80925000005</v>
      </c>
      <c r="F77" s="43">
        <f t="shared" si="385"/>
        <v>375881.45924999996</v>
      </c>
      <c r="G77" s="43">
        <f t="shared" si="385"/>
        <v>363236.90425000002</v>
      </c>
      <c r="H77" s="43">
        <f t="shared" si="385"/>
        <v>390684.69425</v>
      </c>
      <c r="K77" s="43">
        <f>K23</f>
        <v>607902.09825000004</v>
      </c>
      <c r="L77" s="43">
        <f t="shared" ref="L77:O77" si="386">L23</f>
        <v>385678.80925000005</v>
      </c>
      <c r="M77" s="43">
        <f t="shared" si="386"/>
        <v>375881.45924999996</v>
      </c>
      <c r="N77" s="43">
        <f t="shared" si="386"/>
        <v>363236.90425000002</v>
      </c>
      <c r="O77" s="43">
        <f t="shared" si="386"/>
        <v>390684.69425</v>
      </c>
      <c r="R77" s="43">
        <f>R23</f>
        <v>607902.09825000004</v>
      </c>
      <c r="S77" s="43">
        <f t="shared" ref="S77:V77" si="387">S23</f>
        <v>385678.80925000005</v>
      </c>
      <c r="T77" s="43">
        <f t="shared" si="387"/>
        <v>375881.45924999996</v>
      </c>
      <c r="U77" s="43">
        <f t="shared" si="387"/>
        <v>363236.90425000002</v>
      </c>
      <c r="V77" s="43">
        <f t="shared" si="387"/>
        <v>390684.69425</v>
      </c>
      <c r="Y77" s="43">
        <f>Y23</f>
        <v>607902.09825000004</v>
      </c>
      <c r="Z77" s="43">
        <f t="shared" ref="Z77:AC77" si="388">Z23</f>
        <v>385678.80925000005</v>
      </c>
      <c r="AA77" s="43">
        <f t="shared" si="388"/>
        <v>375881.45924999996</v>
      </c>
      <c r="AB77" s="43">
        <f t="shared" si="388"/>
        <v>363236.90425000002</v>
      </c>
      <c r="AC77" s="43">
        <f t="shared" si="388"/>
        <v>390684.69425</v>
      </c>
      <c r="AF77" s="43">
        <f>AF23</f>
        <v>607902.09825000004</v>
      </c>
      <c r="AG77" s="43">
        <f t="shared" ref="AG77:AJ77" si="389">AG23</f>
        <v>385678.80925000005</v>
      </c>
      <c r="AH77" s="43">
        <f t="shared" si="389"/>
        <v>375881.45924999996</v>
      </c>
      <c r="AI77" s="43">
        <f t="shared" si="389"/>
        <v>363236.90425000002</v>
      </c>
      <c r="AJ77" s="43">
        <f t="shared" si="389"/>
        <v>390684.69425</v>
      </c>
      <c r="AK77" s="142"/>
      <c r="AX77" s="142"/>
      <c r="AZ77" s="42" t="s">
        <v>301</v>
      </c>
      <c r="BA77" s="43">
        <f>BA23</f>
        <v>607902.09825000004</v>
      </c>
      <c r="BB77" s="43">
        <f t="shared" ref="BB77:BE77" si="390">BB23</f>
        <v>385678.80925000005</v>
      </c>
      <c r="BC77" s="43">
        <f t="shared" si="390"/>
        <v>375881.45924999996</v>
      </c>
      <c r="BD77" s="43">
        <f t="shared" si="390"/>
        <v>363236.90425000002</v>
      </c>
      <c r="BE77" s="43">
        <f t="shared" si="390"/>
        <v>390684.69425</v>
      </c>
      <c r="BH77" s="43">
        <f>BH23</f>
        <v>607902.09825000004</v>
      </c>
      <c r="BI77" s="43">
        <f t="shared" ref="BI77:BL77" si="391">BI23</f>
        <v>385678.80925000005</v>
      </c>
      <c r="BJ77" s="43">
        <f t="shared" si="391"/>
        <v>375881.45924999996</v>
      </c>
      <c r="BK77" s="43">
        <f t="shared" si="391"/>
        <v>363236.90425000002</v>
      </c>
      <c r="BL77" s="43">
        <f t="shared" si="391"/>
        <v>390684.69425</v>
      </c>
      <c r="BO77" s="43">
        <f>BO23</f>
        <v>607902.09825000004</v>
      </c>
      <c r="BP77" s="43">
        <f t="shared" ref="BP77:BS77" si="392">BP23</f>
        <v>385678.80925000005</v>
      </c>
      <c r="BQ77" s="43">
        <f t="shared" si="392"/>
        <v>375881.45924999996</v>
      </c>
      <c r="BR77" s="43">
        <f t="shared" si="392"/>
        <v>363236.90425000002</v>
      </c>
      <c r="BS77" s="43">
        <f t="shared" si="392"/>
        <v>390684.69425</v>
      </c>
      <c r="BV77" s="43">
        <f>BV23</f>
        <v>607902.09825000004</v>
      </c>
      <c r="BW77" s="43">
        <f t="shared" ref="BW77:BZ77" si="393">BW23</f>
        <v>385678.80925000005</v>
      </c>
      <c r="BX77" s="43">
        <f t="shared" si="393"/>
        <v>375881.45924999996</v>
      </c>
      <c r="BY77" s="43">
        <f t="shared" si="393"/>
        <v>363236.90425000002</v>
      </c>
      <c r="BZ77" s="43">
        <f t="shared" si="393"/>
        <v>390684.69425</v>
      </c>
      <c r="CC77" s="43">
        <f>CC23</f>
        <v>607902.09825000004</v>
      </c>
      <c r="CD77" s="43">
        <f t="shared" ref="CD77:CG77" si="394">CD23</f>
        <v>385678.80925000005</v>
      </c>
      <c r="CE77" s="43">
        <f t="shared" si="394"/>
        <v>375881.45924999996</v>
      </c>
      <c r="CF77" s="43">
        <f t="shared" si="394"/>
        <v>363236.90425000002</v>
      </c>
      <c r="CG77" s="43">
        <f t="shared" si="394"/>
        <v>390684.69425</v>
      </c>
      <c r="CH77" s="142"/>
    </row>
    <row r="78" spans="1:86" x14ac:dyDescent="0.3">
      <c r="A78" s="142"/>
      <c r="C78" s="42" t="s">
        <v>302</v>
      </c>
      <c r="D78" s="43">
        <f>D24</f>
        <v>668692.30807500007</v>
      </c>
      <c r="E78" s="43">
        <f>E24</f>
        <v>424246.69017500005</v>
      </c>
      <c r="F78" s="43">
        <f>F24</f>
        <v>413469.60517499998</v>
      </c>
      <c r="G78" s="43">
        <f>G24</f>
        <v>399560.594675</v>
      </c>
      <c r="H78" s="43">
        <f>H24</f>
        <v>429753.16367500002</v>
      </c>
      <c r="K78" s="43">
        <f t="shared" ref="K78:O78" si="395">K24</f>
        <v>668692.30807500007</v>
      </c>
      <c r="L78" s="43">
        <f t="shared" si="395"/>
        <v>424246.69017500005</v>
      </c>
      <c r="M78" s="43">
        <f t="shared" si="395"/>
        <v>413469.60517499998</v>
      </c>
      <c r="N78" s="43">
        <f t="shared" si="395"/>
        <v>399560.594675</v>
      </c>
      <c r="O78" s="43">
        <f t="shared" si="395"/>
        <v>429753.16367500002</v>
      </c>
      <c r="R78" s="43">
        <f t="shared" ref="R78:V78" si="396">R24</f>
        <v>668692.30807500007</v>
      </c>
      <c r="S78" s="43">
        <f t="shared" si="396"/>
        <v>424246.69017500005</v>
      </c>
      <c r="T78" s="43">
        <f t="shared" si="396"/>
        <v>413469.60517499998</v>
      </c>
      <c r="U78" s="43">
        <f t="shared" si="396"/>
        <v>399560.594675</v>
      </c>
      <c r="V78" s="43">
        <f t="shared" si="396"/>
        <v>429753.16367500002</v>
      </c>
      <c r="Y78" s="43">
        <f t="shared" ref="Y78:AC78" si="397">Y24</f>
        <v>668692.30807500007</v>
      </c>
      <c r="Z78" s="43">
        <f t="shared" si="397"/>
        <v>424246.69017500005</v>
      </c>
      <c r="AA78" s="43">
        <f t="shared" si="397"/>
        <v>413469.60517499998</v>
      </c>
      <c r="AB78" s="43">
        <f t="shared" si="397"/>
        <v>399560.594675</v>
      </c>
      <c r="AC78" s="43">
        <f t="shared" si="397"/>
        <v>429753.16367500002</v>
      </c>
      <c r="AF78" s="43">
        <f t="shared" ref="AF78:AJ78" si="398">AF24</f>
        <v>668692.30807500007</v>
      </c>
      <c r="AG78" s="43">
        <f t="shared" si="398"/>
        <v>424246.69017500005</v>
      </c>
      <c r="AH78" s="43">
        <f t="shared" si="398"/>
        <v>413469.60517499998</v>
      </c>
      <c r="AI78" s="43">
        <f t="shared" si="398"/>
        <v>399560.594675</v>
      </c>
      <c r="AJ78" s="43">
        <f t="shared" si="398"/>
        <v>429753.16367500002</v>
      </c>
      <c r="AK78" s="142"/>
      <c r="AX78" s="142"/>
      <c r="AZ78" s="42" t="s">
        <v>302</v>
      </c>
      <c r="BA78" s="43">
        <f t="shared" ref="BA78:BE78" si="399">BA24</f>
        <v>668692.30807500007</v>
      </c>
      <c r="BB78" s="43">
        <f t="shared" si="399"/>
        <v>424246.69017500005</v>
      </c>
      <c r="BC78" s="43">
        <f t="shared" si="399"/>
        <v>413469.60517499998</v>
      </c>
      <c r="BD78" s="43">
        <f t="shared" si="399"/>
        <v>399560.594675</v>
      </c>
      <c r="BE78" s="43">
        <f t="shared" si="399"/>
        <v>429753.16367500002</v>
      </c>
      <c r="BH78" s="43">
        <f t="shared" ref="BH78:BL78" si="400">BH24</f>
        <v>668692.30807500007</v>
      </c>
      <c r="BI78" s="43">
        <f t="shared" si="400"/>
        <v>424246.69017500005</v>
      </c>
      <c r="BJ78" s="43">
        <f t="shared" si="400"/>
        <v>413469.60517499998</v>
      </c>
      <c r="BK78" s="43">
        <f t="shared" si="400"/>
        <v>399560.594675</v>
      </c>
      <c r="BL78" s="43">
        <f t="shared" si="400"/>
        <v>429753.16367500002</v>
      </c>
      <c r="BO78" s="43">
        <f t="shared" ref="BO78:BS78" si="401">BO24</f>
        <v>668692.30807500007</v>
      </c>
      <c r="BP78" s="43">
        <f t="shared" si="401"/>
        <v>424246.69017500005</v>
      </c>
      <c r="BQ78" s="43">
        <f t="shared" si="401"/>
        <v>413469.60517499998</v>
      </c>
      <c r="BR78" s="43">
        <f t="shared" si="401"/>
        <v>399560.594675</v>
      </c>
      <c r="BS78" s="43">
        <f t="shared" si="401"/>
        <v>429753.16367500002</v>
      </c>
      <c r="BV78" s="43">
        <f t="shared" ref="BV78:BZ78" si="402">BV24</f>
        <v>668692.30807500007</v>
      </c>
      <c r="BW78" s="43">
        <f t="shared" si="402"/>
        <v>424246.69017500005</v>
      </c>
      <c r="BX78" s="43">
        <f t="shared" si="402"/>
        <v>413469.60517499998</v>
      </c>
      <c r="BY78" s="43">
        <f t="shared" si="402"/>
        <v>399560.594675</v>
      </c>
      <c r="BZ78" s="43">
        <f t="shared" si="402"/>
        <v>429753.16367500002</v>
      </c>
      <c r="CC78" s="43">
        <f t="shared" ref="CC78:CG78" si="403">CC24</f>
        <v>668692.30807500007</v>
      </c>
      <c r="CD78" s="43">
        <f t="shared" si="403"/>
        <v>424246.69017500005</v>
      </c>
      <c r="CE78" s="43">
        <f t="shared" si="403"/>
        <v>413469.60517499998</v>
      </c>
      <c r="CF78" s="43">
        <f t="shared" si="403"/>
        <v>399560.594675</v>
      </c>
      <c r="CG78" s="43">
        <f t="shared" si="403"/>
        <v>429753.16367500002</v>
      </c>
      <c r="CH78" s="142"/>
    </row>
    <row r="79" spans="1:86" x14ac:dyDescent="0.3">
      <c r="A79" s="142"/>
      <c r="C79" s="42" t="s">
        <v>334</v>
      </c>
      <c r="D79" s="43">
        <f>$D$25*2</f>
        <v>480000</v>
      </c>
      <c r="E79" s="43">
        <f t="shared" ref="E79:H79" si="404">$D$25*2</f>
        <v>480000</v>
      </c>
      <c r="F79" s="43">
        <f t="shared" si="404"/>
        <v>480000</v>
      </c>
      <c r="G79" s="43">
        <f t="shared" si="404"/>
        <v>480000</v>
      </c>
      <c r="H79" s="43">
        <f t="shared" si="404"/>
        <v>480000</v>
      </c>
      <c r="K79" s="43">
        <f>D79</f>
        <v>480000</v>
      </c>
      <c r="L79" s="43">
        <f t="shared" ref="L79:N80" si="405">E79</f>
        <v>480000</v>
      </c>
      <c r="M79" s="43">
        <f t="shared" si="405"/>
        <v>480000</v>
      </c>
      <c r="N79" s="43">
        <f t="shared" si="405"/>
        <v>480000</v>
      </c>
      <c r="O79" s="43">
        <f>H79</f>
        <v>480000</v>
      </c>
      <c r="R79" s="43">
        <f>K79</f>
        <v>480000</v>
      </c>
      <c r="S79" s="43">
        <f t="shared" ref="S79:S80" si="406">L79</f>
        <v>480000</v>
      </c>
      <c r="T79" s="43">
        <f t="shared" ref="T79:T80" si="407">M79</f>
        <v>480000</v>
      </c>
      <c r="U79" s="43">
        <f t="shared" ref="U79:U80" si="408">N79</f>
        <v>480000</v>
      </c>
      <c r="V79" s="43">
        <f>O79</f>
        <v>480000</v>
      </c>
      <c r="Y79" s="43">
        <f>R79</f>
        <v>480000</v>
      </c>
      <c r="Z79" s="43">
        <f t="shared" ref="Z79:Z80" si="409">S79</f>
        <v>480000</v>
      </c>
      <c r="AA79" s="43">
        <f t="shared" ref="AA79:AA80" si="410">T79</f>
        <v>480000</v>
      </c>
      <c r="AB79" s="43">
        <f t="shared" ref="AB79:AB80" si="411">U79</f>
        <v>480000</v>
      </c>
      <c r="AC79" s="43">
        <f>V79</f>
        <v>480000</v>
      </c>
      <c r="AF79" s="43">
        <f>Y79</f>
        <v>480000</v>
      </c>
      <c r="AG79" s="43">
        <f t="shared" ref="AG79:AG80" si="412">Z79</f>
        <v>480000</v>
      </c>
      <c r="AH79" s="43">
        <f t="shared" ref="AH79:AH80" si="413">AA79</f>
        <v>480000</v>
      </c>
      <c r="AI79" s="43">
        <f t="shared" ref="AI79:AI80" si="414">AB79</f>
        <v>480000</v>
      </c>
      <c r="AJ79" s="43">
        <f>AC79</f>
        <v>480000</v>
      </c>
      <c r="AK79" s="142"/>
      <c r="AX79" s="142"/>
      <c r="AZ79" s="42" t="s">
        <v>334</v>
      </c>
      <c r="BA79" s="43">
        <f>$D$25*2</f>
        <v>480000</v>
      </c>
      <c r="BB79" s="43">
        <f t="shared" ref="BB79:BE79" si="415">$D$25*2</f>
        <v>480000</v>
      </c>
      <c r="BC79" s="43">
        <f t="shared" si="415"/>
        <v>480000</v>
      </c>
      <c r="BD79" s="43">
        <f t="shared" si="415"/>
        <v>480000</v>
      </c>
      <c r="BE79" s="43">
        <f t="shared" si="415"/>
        <v>480000</v>
      </c>
      <c r="BH79" s="43">
        <f>BA79</f>
        <v>480000</v>
      </c>
      <c r="BI79" s="43">
        <f t="shared" ref="BI79:BI80" si="416">BB79</f>
        <v>480000</v>
      </c>
      <c r="BJ79" s="43">
        <f t="shared" ref="BJ79:BJ80" si="417">BC79</f>
        <v>480000</v>
      </c>
      <c r="BK79" s="43">
        <f t="shared" ref="BK79:BK80" si="418">BD79</f>
        <v>480000</v>
      </c>
      <c r="BL79" s="43">
        <f>BE79</f>
        <v>480000</v>
      </c>
      <c r="BO79" s="43">
        <f>BH79</f>
        <v>480000</v>
      </c>
      <c r="BP79" s="43">
        <f t="shared" ref="BP79:BP80" si="419">BI79</f>
        <v>480000</v>
      </c>
      <c r="BQ79" s="43">
        <f t="shared" ref="BQ79:BQ80" si="420">BJ79</f>
        <v>480000</v>
      </c>
      <c r="BR79" s="43">
        <f t="shared" ref="BR79:BR80" si="421">BK79</f>
        <v>480000</v>
      </c>
      <c r="BS79" s="43">
        <f>BL79</f>
        <v>480000</v>
      </c>
      <c r="BV79" s="43">
        <f>BO79</f>
        <v>480000</v>
      </c>
      <c r="BW79" s="43">
        <f t="shared" ref="BW79:BW80" si="422">BP79</f>
        <v>480000</v>
      </c>
      <c r="BX79" s="43">
        <f t="shared" ref="BX79:BX80" si="423">BQ79</f>
        <v>480000</v>
      </c>
      <c r="BY79" s="43">
        <f t="shared" ref="BY79:BY80" si="424">BR79</f>
        <v>480000</v>
      </c>
      <c r="BZ79" s="43">
        <f>BS79</f>
        <v>480000</v>
      </c>
      <c r="CC79" s="43">
        <f>BV79</f>
        <v>480000</v>
      </c>
      <c r="CD79" s="43">
        <f t="shared" ref="CD79:CD80" si="425">BW79</f>
        <v>480000</v>
      </c>
      <c r="CE79" s="43">
        <f t="shared" ref="CE79:CE80" si="426">BX79</f>
        <v>480000</v>
      </c>
      <c r="CF79" s="43">
        <f t="shared" ref="CF79:CF80" si="427">BY79</f>
        <v>480000</v>
      </c>
      <c r="CG79" s="43">
        <f>BZ79</f>
        <v>480000</v>
      </c>
      <c r="CH79" s="142"/>
    </row>
    <row r="80" spans="1:86" x14ac:dyDescent="0.3">
      <c r="A80" s="142"/>
      <c r="C80" s="42" t="s">
        <v>354</v>
      </c>
      <c r="D80" s="43">
        <f>EnU!$AB$48*(1000000/$D$10)</f>
        <v>1043.7592500000003</v>
      </c>
      <c r="E80" s="43">
        <f>EnU!$AB$48*(1000000/$E$10)</f>
        <v>1043.7592500000003</v>
      </c>
      <c r="F80" s="43">
        <f>EnU!$AB$48*(1000000/$F$10)</f>
        <v>1043.7592500000003</v>
      </c>
      <c r="G80" s="43">
        <f>EnU!$AB$48*(1000000/$G$10)</f>
        <v>1043.7592500000003</v>
      </c>
      <c r="H80" s="43">
        <f>EnU!$AB$48*(1000000/$H$10)</f>
        <v>1043.7592500000003</v>
      </c>
      <c r="J80" s="166"/>
      <c r="K80" s="43">
        <f>D80</f>
        <v>1043.7592500000003</v>
      </c>
      <c r="L80" s="43">
        <f t="shared" si="405"/>
        <v>1043.7592500000003</v>
      </c>
      <c r="M80" s="43">
        <f t="shared" si="405"/>
        <v>1043.7592500000003</v>
      </c>
      <c r="N80" s="43">
        <f t="shared" si="405"/>
        <v>1043.7592500000003</v>
      </c>
      <c r="O80" s="43">
        <f t="shared" ref="O80" si="428">H80</f>
        <v>1043.7592500000003</v>
      </c>
      <c r="R80" s="43">
        <f>K80</f>
        <v>1043.7592500000003</v>
      </c>
      <c r="S80" s="43">
        <f t="shared" si="406"/>
        <v>1043.7592500000003</v>
      </c>
      <c r="T80" s="43">
        <f t="shared" si="407"/>
        <v>1043.7592500000003</v>
      </c>
      <c r="U80" s="43">
        <f t="shared" si="408"/>
        <v>1043.7592500000003</v>
      </c>
      <c r="V80" s="43">
        <f t="shared" ref="V80" si="429">O80</f>
        <v>1043.7592500000003</v>
      </c>
      <c r="Y80" s="43">
        <f>R80</f>
        <v>1043.7592500000003</v>
      </c>
      <c r="Z80" s="43">
        <f t="shared" si="409"/>
        <v>1043.7592500000003</v>
      </c>
      <c r="AA80" s="43">
        <f t="shared" si="410"/>
        <v>1043.7592500000003</v>
      </c>
      <c r="AB80" s="43">
        <f t="shared" si="411"/>
        <v>1043.7592500000003</v>
      </c>
      <c r="AC80" s="43">
        <f t="shared" ref="AC80" si="430">V80</f>
        <v>1043.7592500000003</v>
      </c>
      <c r="AF80" s="43">
        <f>Y80</f>
        <v>1043.7592500000003</v>
      </c>
      <c r="AG80" s="43">
        <f t="shared" si="412"/>
        <v>1043.7592500000003</v>
      </c>
      <c r="AH80" s="43">
        <f t="shared" si="413"/>
        <v>1043.7592500000003</v>
      </c>
      <c r="AI80" s="43">
        <f t="shared" si="414"/>
        <v>1043.7592500000003</v>
      </c>
      <c r="AJ80" s="43">
        <f t="shared" ref="AJ80" si="431">AC80</f>
        <v>1043.7592500000003</v>
      </c>
      <c r="AK80" s="142"/>
      <c r="AX80" s="142"/>
      <c r="AZ80" s="42" t="s">
        <v>354</v>
      </c>
      <c r="BA80" s="43">
        <f>EnU!$AB$48*(1000000/$D$10)</f>
        <v>1043.7592500000003</v>
      </c>
      <c r="BB80" s="43">
        <f>EnU!$AB$48*(1000000/$E$10)</f>
        <v>1043.7592500000003</v>
      </c>
      <c r="BC80" s="43">
        <f>EnU!$AB$48*(1000000/$F$10)</f>
        <v>1043.7592500000003</v>
      </c>
      <c r="BD80" s="43">
        <f>EnU!$AB$48*(1000000/$G$10)</f>
        <v>1043.7592500000003</v>
      </c>
      <c r="BE80" s="43">
        <f>EnU!$AB$48*(1000000/$H$10)</f>
        <v>1043.7592500000003</v>
      </c>
      <c r="BG80" s="166"/>
      <c r="BH80" s="43">
        <f>BA80</f>
        <v>1043.7592500000003</v>
      </c>
      <c r="BI80" s="43">
        <f t="shared" si="416"/>
        <v>1043.7592500000003</v>
      </c>
      <c r="BJ80" s="43">
        <f t="shared" si="417"/>
        <v>1043.7592500000003</v>
      </c>
      <c r="BK80" s="43">
        <f t="shared" si="418"/>
        <v>1043.7592500000003</v>
      </c>
      <c r="BL80" s="43">
        <f t="shared" ref="BL80" si="432">BE80</f>
        <v>1043.7592500000003</v>
      </c>
      <c r="BO80" s="43">
        <f>BH80</f>
        <v>1043.7592500000003</v>
      </c>
      <c r="BP80" s="43">
        <f t="shared" si="419"/>
        <v>1043.7592500000003</v>
      </c>
      <c r="BQ80" s="43">
        <f t="shared" si="420"/>
        <v>1043.7592500000003</v>
      </c>
      <c r="BR80" s="43">
        <f t="shared" si="421"/>
        <v>1043.7592500000003</v>
      </c>
      <c r="BS80" s="43">
        <f t="shared" ref="BS80" si="433">BL80</f>
        <v>1043.7592500000003</v>
      </c>
      <c r="BV80" s="43">
        <f>BO80</f>
        <v>1043.7592500000003</v>
      </c>
      <c r="BW80" s="43">
        <f t="shared" si="422"/>
        <v>1043.7592500000003</v>
      </c>
      <c r="BX80" s="43">
        <f t="shared" si="423"/>
        <v>1043.7592500000003</v>
      </c>
      <c r="BY80" s="43">
        <f t="shared" si="424"/>
        <v>1043.7592500000003</v>
      </c>
      <c r="BZ80" s="43">
        <f t="shared" ref="BZ80" si="434">BS80</f>
        <v>1043.7592500000003</v>
      </c>
      <c r="CC80" s="43">
        <f>BV80</f>
        <v>1043.7592500000003</v>
      </c>
      <c r="CD80" s="43">
        <f t="shared" si="425"/>
        <v>1043.7592500000003</v>
      </c>
      <c r="CE80" s="43">
        <f t="shared" si="426"/>
        <v>1043.7592500000003</v>
      </c>
      <c r="CF80" s="43">
        <f t="shared" si="427"/>
        <v>1043.7592500000003</v>
      </c>
      <c r="CG80" s="43">
        <f t="shared" ref="CG80" si="435">BZ80</f>
        <v>1043.7592500000003</v>
      </c>
      <c r="CH80" s="142"/>
    </row>
    <row r="81" spans="1:86" x14ac:dyDescent="0.3">
      <c r="A81" s="142"/>
      <c r="C81" s="42" t="s">
        <v>455</v>
      </c>
      <c r="D81" s="43">
        <f>SUMA(D78:D80)</f>
        <v>1149736.067325</v>
      </c>
      <c r="E81" s="43">
        <f t="shared" ref="E81" si="436">SUMA(E78:E80)</f>
        <v>905290.44942500012</v>
      </c>
      <c r="F81" s="43">
        <f t="shared" ref="F81" si="437">SUMA(F78:F80)</f>
        <v>894513.36442499992</v>
      </c>
      <c r="G81" s="43">
        <f t="shared" ref="G81" si="438">SUMA(G78:G80)</f>
        <v>880604.35392500006</v>
      </c>
      <c r="H81" s="43">
        <f t="shared" ref="H81" si="439">SUMA(H78:H80)</f>
        <v>910796.92292499996</v>
      </c>
      <c r="J81" s="166"/>
      <c r="K81" s="43">
        <f>SUMA(K78:K80)</f>
        <v>1149736.067325</v>
      </c>
      <c r="L81" s="43">
        <f t="shared" ref="L81" si="440">SUMA(L78:L80)</f>
        <v>905290.44942500012</v>
      </c>
      <c r="M81" s="43">
        <f t="shared" ref="M81" si="441">SUMA(M78:M80)</f>
        <v>894513.36442499992</v>
      </c>
      <c r="N81" s="43">
        <f t="shared" ref="N81" si="442">SUMA(N78:N80)</f>
        <v>880604.35392500006</v>
      </c>
      <c r="O81" s="43">
        <f t="shared" ref="O81" si="443">SUMA(O78:O80)</f>
        <v>910796.92292499996</v>
      </c>
      <c r="R81" s="43">
        <f>SUMA(R78:R80)</f>
        <v>1149736.067325</v>
      </c>
      <c r="S81" s="43">
        <f t="shared" ref="S81" si="444">SUMA(S78:S80)</f>
        <v>905290.44942500012</v>
      </c>
      <c r="T81" s="43">
        <f t="shared" ref="T81" si="445">SUMA(T78:T80)</f>
        <v>894513.36442499992</v>
      </c>
      <c r="U81" s="43">
        <f t="shared" ref="U81" si="446">SUMA(U78:U80)</f>
        <v>880604.35392500006</v>
      </c>
      <c r="V81" s="43">
        <f t="shared" ref="V81" si="447">SUMA(V78:V80)</f>
        <v>910796.92292499996</v>
      </c>
      <c r="Y81" s="43">
        <f>SUMA(Y78:Y80)</f>
        <v>1149736.067325</v>
      </c>
      <c r="Z81" s="43">
        <f t="shared" ref="Z81" si="448">SUMA(Z78:Z80)</f>
        <v>905290.44942500012</v>
      </c>
      <c r="AA81" s="43">
        <f t="shared" ref="AA81" si="449">SUMA(AA78:AA80)</f>
        <v>894513.36442499992</v>
      </c>
      <c r="AB81" s="43">
        <f t="shared" ref="AB81" si="450">SUMA(AB78:AB80)</f>
        <v>880604.35392500006</v>
      </c>
      <c r="AC81" s="43">
        <f t="shared" ref="AC81" si="451">SUMA(AC78:AC80)</f>
        <v>910796.92292499996</v>
      </c>
      <c r="AF81" s="43">
        <f>SUMA(AF78:AF80)</f>
        <v>1149736.067325</v>
      </c>
      <c r="AG81" s="43">
        <f t="shared" ref="AG81" si="452">SUMA(AG78:AG80)</f>
        <v>905290.44942500012</v>
      </c>
      <c r="AH81" s="43">
        <f t="shared" ref="AH81" si="453">SUMA(AH78:AH80)</f>
        <v>894513.36442499992</v>
      </c>
      <c r="AI81" s="43">
        <f t="shared" ref="AI81" si="454">SUMA(AI78:AI80)</f>
        <v>880604.35392500006</v>
      </c>
      <c r="AJ81" s="43">
        <f t="shared" ref="AJ81" si="455">SUMA(AJ78:AJ80)</f>
        <v>910796.92292499996</v>
      </c>
      <c r="AK81" s="142"/>
      <c r="AX81" s="142"/>
      <c r="AZ81" s="42" t="s">
        <v>455</v>
      </c>
      <c r="BA81" s="43">
        <f>SUMA(BA78:BA80)</f>
        <v>1149736.067325</v>
      </c>
      <c r="BB81" s="43">
        <f t="shared" ref="BB81" si="456">SUMA(BB78:BB80)</f>
        <v>905290.44942500012</v>
      </c>
      <c r="BC81" s="43">
        <f t="shared" ref="BC81" si="457">SUMA(BC78:BC80)</f>
        <v>894513.36442499992</v>
      </c>
      <c r="BD81" s="43">
        <f t="shared" ref="BD81" si="458">SUMA(BD78:BD80)</f>
        <v>880604.35392500006</v>
      </c>
      <c r="BE81" s="43">
        <f t="shared" ref="BE81" si="459">SUMA(BE78:BE80)</f>
        <v>910796.92292499996</v>
      </c>
      <c r="BG81" s="166"/>
      <c r="BH81" s="43">
        <f>SUMA(BH78:BH80)</f>
        <v>1149736.067325</v>
      </c>
      <c r="BI81" s="43">
        <f t="shared" ref="BI81" si="460">SUMA(BI78:BI80)</f>
        <v>905290.44942500012</v>
      </c>
      <c r="BJ81" s="43">
        <f t="shared" ref="BJ81" si="461">SUMA(BJ78:BJ80)</f>
        <v>894513.36442499992</v>
      </c>
      <c r="BK81" s="43">
        <f t="shared" ref="BK81" si="462">SUMA(BK78:BK80)</f>
        <v>880604.35392500006</v>
      </c>
      <c r="BL81" s="43">
        <f t="shared" ref="BL81" si="463">SUMA(BL78:BL80)</f>
        <v>910796.92292499996</v>
      </c>
      <c r="BO81" s="43">
        <f>SUMA(BO78:BO80)</f>
        <v>1149736.067325</v>
      </c>
      <c r="BP81" s="43">
        <f t="shared" ref="BP81" si="464">SUMA(BP78:BP80)</f>
        <v>905290.44942500012</v>
      </c>
      <c r="BQ81" s="43">
        <f t="shared" ref="BQ81" si="465">SUMA(BQ78:BQ80)</f>
        <v>894513.36442499992</v>
      </c>
      <c r="BR81" s="43">
        <f t="shared" ref="BR81" si="466">SUMA(BR78:BR80)</f>
        <v>880604.35392500006</v>
      </c>
      <c r="BS81" s="43">
        <f t="shared" ref="BS81" si="467">SUMA(BS78:BS80)</f>
        <v>910796.92292499996</v>
      </c>
      <c r="BV81" s="43">
        <f>SUMA(BV78:BV80)</f>
        <v>1149736.067325</v>
      </c>
      <c r="BW81" s="43">
        <f t="shared" ref="BW81" si="468">SUMA(BW78:BW80)</f>
        <v>905290.44942500012</v>
      </c>
      <c r="BX81" s="43">
        <f t="shared" ref="BX81" si="469">SUMA(BX78:BX80)</f>
        <v>894513.36442499992</v>
      </c>
      <c r="BY81" s="43">
        <f t="shared" ref="BY81" si="470">SUMA(BY78:BY80)</f>
        <v>880604.35392500006</v>
      </c>
      <c r="BZ81" s="43">
        <f t="shared" ref="BZ81" si="471">SUMA(BZ78:BZ80)</f>
        <v>910796.92292499996</v>
      </c>
      <c r="CC81" s="43">
        <f>SUMA(CC78:CC80)</f>
        <v>1149736.067325</v>
      </c>
      <c r="CD81" s="43">
        <f t="shared" ref="CD81" si="472">SUMA(CD78:CD80)</f>
        <v>905290.44942500012</v>
      </c>
      <c r="CE81" s="43">
        <f t="shared" ref="CE81" si="473">SUMA(CE78:CE80)</f>
        <v>894513.36442499992</v>
      </c>
      <c r="CF81" s="43">
        <f t="shared" ref="CF81" si="474">SUMA(CF78:CF80)</f>
        <v>880604.35392500006</v>
      </c>
      <c r="CG81" s="43">
        <f t="shared" ref="CG81" si="475">SUMA(CG78:CG80)</f>
        <v>910796.92292499996</v>
      </c>
      <c r="CH81" s="142"/>
    </row>
    <row r="82" spans="1:86" x14ac:dyDescent="0.3">
      <c r="A82" s="142"/>
      <c r="C82" s="42" t="s">
        <v>1</v>
      </c>
      <c r="D82" s="316">
        <f t="shared" ref="D82:H86" si="476">D28</f>
        <v>0</v>
      </c>
      <c r="E82" s="316">
        <f t="shared" si="476"/>
        <v>0</v>
      </c>
      <c r="F82" s="316">
        <f t="shared" si="476"/>
        <v>0</v>
      </c>
      <c r="G82" s="316">
        <f t="shared" si="476"/>
        <v>0</v>
      </c>
      <c r="H82" s="316">
        <f t="shared" si="476"/>
        <v>0</v>
      </c>
      <c r="K82" s="316">
        <f t="shared" ref="K82:O86" si="477">K28</f>
        <v>0</v>
      </c>
      <c r="L82" s="316">
        <f t="shared" si="477"/>
        <v>0</v>
      </c>
      <c r="M82" s="316">
        <f t="shared" si="477"/>
        <v>0</v>
      </c>
      <c r="N82" s="316">
        <f t="shared" si="477"/>
        <v>0</v>
      </c>
      <c r="O82" s="316">
        <f t="shared" si="477"/>
        <v>0</v>
      </c>
      <c r="R82" s="316">
        <f t="shared" ref="R82:V86" si="478">R28</f>
        <v>0</v>
      </c>
      <c r="S82" s="316">
        <f t="shared" si="478"/>
        <v>0</v>
      </c>
      <c r="T82" s="316">
        <f t="shared" si="478"/>
        <v>0</v>
      </c>
      <c r="U82" s="316">
        <f t="shared" si="478"/>
        <v>0</v>
      </c>
      <c r="V82" s="316">
        <f t="shared" si="478"/>
        <v>0</v>
      </c>
      <c r="Y82" s="316">
        <f t="shared" ref="Y82:AC86" si="479">Y28</f>
        <v>0</v>
      </c>
      <c r="Z82" s="316">
        <f t="shared" si="479"/>
        <v>0</v>
      </c>
      <c r="AA82" s="316">
        <f t="shared" si="479"/>
        <v>0</v>
      </c>
      <c r="AB82" s="316">
        <f t="shared" si="479"/>
        <v>0</v>
      </c>
      <c r="AC82" s="316">
        <f t="shared" si="479"/>
        <v>0</v>
      </c>
      <c r="AF82" s="316">
        <f t="shared" ref="AF82:AJ86" si="480">AF28</f>
        <v>0</v>
      </c>
      <c r="AG82" s="316">
        <f t="shared" si="480"/>
        <v>0</v>
      </c>
      <c r="AH82" s="316">
        <f t="shared" si="480"/>
        <v>0</v>
      </c>
      <c r="AI82" s="316">
        <f t="shared" si="480"/>
        <v>0</v>
      </c>
      <c r="AJ82" s="316">
        <f t="shared" si="480"/>
        <v>0</v>
      </c>
      <c r="AK82" s="142"/>
      <c r="AX82" s="142"/>
      <c r="AZ82" s="42" t="s">
        <v>1</v>
      </c>
      <c r="BA82" s="316">
        <f t="shared" ref="BA82:BE82" si="481">BA28</f>
        <v>0</v>
      </c>
      <c r="BB82" s="316">
        <f t="shared" si="481"/>
        <v>0</v>
      </c>
      <c r="BC82" s="316">
        <f t="shared" si="481"/>
        <v>0</v>
      </c>
      <c r="BD82" s="316">
        <f t="shared" si="481"/>
        <v>0</v>
      </c>
      <c r="BE82" s="316">
        <f t="shared" si="481"/>
        <v>0</v>
      </c>
      <c r="BH82" s="316">
        <f t="shared" ref="BH82:BL82" si="482">BH28</f>
        <v>0</v>
      </c>
      <c r="BI82" s="316">
        <f t="shared" si="482"/>
        <v>0</v>
      </c>
      <c r="BJ82" s="316">
        <f t="shared" si="482"/>
        <v>0</v>
      </c>
      <c r="BK82" s="316">
        <f t="shared" si="482"/>
        <v>0</v>
      </c>
      <c r="BL82" s="316">
        <f t="shared" si="482"/>
        <v>0</v>
      </c>
      <c r="BO82" s="316">
        <f t="shared" ref="BO82:BS82" si="483">BO28</f>
        <v>0</v>
      </c>
      <c r="BP82" s="316">
        <f t="shared" si="483"/>
        <v>0</v>
      </c>
      <c r="BQ82" s="316">
        <f t="shared" si="483"/>
        <v>0</v>
      </c>
      <c r="BR82" s="316">
        <f t="shared" si="483"/>
        <v>0</v>
      </c>
      <c r="BS82" s="316">
        <f t="shared" si="483"/>
        <v>0</v>
      </c>
      <c r="BV82" s="316">
        <f t="shared" ref="BV82:BZ82" si="484">BV28</f>
        <v>0</v>
      </c>
      <c r="BW82" s="316">
        <f t="shared" si="484"/>
        <v>0</v>
      </c>
      <c r="BX82" s="316">
        <f t="shared" si="484"/>
        <v>0</v>
      </c>
      <c r="BY82" s="316">
        <f t="shared" si="484"/>
        <v>0</v>
      </c>
      <c r="BZ82" s="316">
        <f t="shared" si="484"/>
        <v>0</v>
      </c>
      <c r="CC82" s="316">
        <f t="shared" ref="CC82:CG82" si="485">CC28</f>
        <v>0</v>
      </c>
      <c r="CD82" s="316">
        <f t="shared" si="485"/>
        <v>0</v>
      </c>
      <c r="CE82" s="316">
        <f t="shared" si="485"/>
        <v>0</v>
      </c>
      <c r="CF82" s="316">
        <f t="shared" si="485"/>
        <v>0</v>
      </c>
      <c r="CG82" s="316">
        <f t="shared" si="485"/>
        <v>0</v>
      </c>
      <c r="CH82" s="142"/>
    </row>
    <row r="83" spans="1:86" x14ac:dyDescent="0.3">
      <c r="A83" s="142"/>
      <c r="C83" s="42" t="s">
        <v>439</v>
      </c>
      <c r="D83" s="43">
        <f t="shared" si="476"/>
        <v>90973.606732500019</v>
      </c>
      <c r="E83" s="43">
        <f t="shared" si="476"/>
        <v>66529.044942500012</v>
      </c>
      <c r="F83" s="43">
        <f t="shared" si="476"/>
        <v>65451.336442499996</v>
      </c>
      <c r="G83" s="43">
        <f t="shared" si="476"/>
        <v>64060.43539250001</v>
      </c>
      <c r="H83" s="43">
        <f t="shared" si="476"/>
        <v>67079.692292499996</v>
      </c>
      <c r="K83" s="43">
        <f t="shared" si="477"/>
        <v>90973.606732500019</v>
      </c>
      <c r="L83" s="43">
        <f t="shared" si="477"/>
        <v>66529.044942500012</v>
      </c>
      <c r="M83" s="43">
        <f t="shared" si="477"/>
        <v>65451.336442499996</v>
      </c>
      <c r="N83" s="43">
        <f t="shared" si="477"/>
        <v>64060.43539250001</v>
      </c>
      <c r="O83" s="43">
        <f t="shared" si="477"/>
        <v>67079.692292499996</v>
      </c>
      <c r="R83" s="43">
        <f t="shared" si="478"/>
        <v>90973.606732500019</v>
      </c>
      <c r="S83" s="43">
        <f t="shared" si="478"/>
        <v>66529.044942500012</v>
      </c>
      <c r="T83" s="43">
        <f t="shared" si="478"/>
        <v>65451.336442499996</v>
      </c>
      <c r="U83" s="43">
        <f t="shared" si="478"/>
        <v>64060.43539250001</v>
      </c>
      <c r="V83" s="43">
        <f t="shared" si="478"/>
        <v>67079.692292499996</v>
      </c>
      <c r="Y83" s="43">
        <f t="shared" si="479"/>
        <v>90973.606732500019</v>
      </c>
      <c r="Z83" s="43">
        <f t="shared" si="479"/>
        <v>66529.044942500012</v>
      </c>
      <c r="AA83" s="43">
        <f t="shared" si="479"/>
        <v>65451.336442499996</v>
      </c>
      <c r="AB83" s="43">
        <f t="shared" si="479"/>
        <v>64060.43539250001</v>
      </c>
      <c r="AC83" s="43">
        <f t="shared" si="479"/>
        <v>67079.692292499996</v>
      </c>
      <c r="AF83" s="43">
        <f t="shared" si="480"/>
        <v>90973.606732500019</v>
      </c>
      <c r="AG83" s="43">
        <f t="shared" si="480"/>
        <v>66529.044942500012</v>
      </c>
      <c r="AH83" s="43">
        <f t="shared" si="480"/>
        <v>65451.336442499996</v>
      </c>
      <c r="AI83" s="43">
        <f t="shared" si="480"/>
        <v>64060.43539250001</v>
      </c>
      <c r="AJ83" s="43">
        <f t="shared" si="480"/>
        <v>67079.692292499996</v>
      </c>
      <c r="AK83" s="142"/>
      <c r="AX83" s="142"/>
      <c r="AZ83" s="42" t="s">
        <v>439</v>
      </c>
      <c r="BA83" s="43">
        <f t="shared" ref="BA83:BE83" si="486">BA29</f>
        <v>90973.606732500019</v>
      </c>
      <c r="BB83" s="43">
        <f t="shared" si="486"/>
        <v>66529.044942500012</v>
      </c>
      <c r="BC83" s="43">
        <f t="shared" si="486"/>
        <v>65451.336442499996</v>
      </c>
      <c r="BD83" s="43">
        <f t="shared" si="486"/>
        <v>64060.43539250001</v>
      </c>
      <c r="BE83" s="43">
        <f t="shared" si="486"/>
        <v>67079.692292499996</v>
      </c>
      <c r="BH83" s="43">
        <f t="shared" ref="BH83:BL83" si="487">BH29</f>
        <v>90973.606732500019</v>
      </c>
      <c r="BI83" s="43">
        <f t="shared" si="487"/>
        <v>66529.044942500012</v>
      </c>
      <c r="BJ83" s="43">
        <f t="shared" si="487"/>
        <v>65451.336442499996</v>
      </c>
      <c r="BK83" s="43">
        <f t="shared" si="487"/>
        <v>64060.43539250001</v>
      </c>
      <c r="BL83" s="43">
        <f t="shared" si="487"/>
        <v>67079.692292499996</v>
      </c>
      <c r="BO83" s="43">
        <f t="shared" ref="BO83:BS83" si="488">BO29</f>
        <v>90973.606732500019</v>
      </c>
      <c r="BP83" s="43">
        <f t="shared" si="488"/>
        <v>66529.044942500012</v>
      </c>
      <c r="BQ83" s="43">
        <f t="shared" si="488"/>
        <v>65451.336442499996</v>
      </c>
      <c r="BR83" s="43">
        <f t="shared" si="488"/>
        <v>64060.43539250001</v>
      </c>
      <c r="BS83" s="43">
        <f t="shared" si="488"/>
        <v>67079.692292499996</v>
      </c>
      <c r="BV83" s="43">
        <f t="shared" ref="BV83:BZ83" si="489">BV29</f>
        <v>90973.606732500019</v>
      </c>
      <c r="BW83" s="43">
        <f t="shared" si="489"/>
        <v>66529.044942500012</v>
      </c>
      <c r="BX83" s="43">
        <f t="shared" si="489"/>
        <v>65451.336442499996</v>
      </c>
      <c r="BY83" s="43">
        <f t="shared" si="489"/>
        <v>64060.43539250001</v>
      </c>
      <c r="BZ83" s="43">
        <f t="shared" si="489"/>
        <v>67079.692292499996</v>
      </c>
      <c r="CC83" s="43">
        <f t="shared" ref="CC83:CG83" si="490">CC29</f>
        <v>90973.606732500019</v>
      </c>
      <c r="CD83" s="43">
        <f t="shared" si="490"/>
        <v>66529.044942500012</v>
      </c>
      <c r="CE83" s="43">
        <f t="shared" si="490"/>
        <v>65451.336442499996</v>
      </c>
      <c r="CF83" s="43">
        <f t="shared" si="490"/>
        <v>64060.43539250001</v>
      </c>
      <c r="CG83" s="43">
        <f t="shared" si="490"/>
        <v>67079.692292499996</v>
      </c>
      <c r="CH83" s="142"/>
    </row>
    <row r="84" spans="1:86" x14ac:dyDescent="0.3">
      <c r="A84" s="142"/>
      <c r="C84" s="42" t="s">
        <v>445</v>
      </c>
      <c r="D84" s="43">
        <f t="shared" si="476"/>
        <v>34436.191220424022</v>
      </c>
      <c r="E84" s="43">
        <f t="shared" si="476"/>
        <v>16866.814906016716</v>
      </c>
      <c r="F84" s="43">
        <f t="shared" si="476"/>
        <v>16867.03042427422</v>
      </c>
      <c r="G84" s="43">
        <f t="shared" si="476"/>
        <v>16693.594449136493</v>
      </c>
      <c r="H84" s="43">
        <f t="shared" si="476"/>
        <v>23145.283413305478</v>
      </c>
      <c r="K84" s="43">
        <f t="shared" si="477"/>
        <v>34436.191220424022</v>
      </c>
      <c r="L84" s="43">
        <f t="shared" si="477"/>
        <v>16866.814906016716</v>
      </c>
      <c r="M84" s="43">
        <f t="shared" si="477"/>
        <v>16867.03042427422</v>
      </c>
      <c r="N84" s="43">
        <f t="shared" si="477"/>
        <v>16693.594449136493</v>
      </c>
      <c r="O84" s="43">
        <f t="shared" si="477"/>
        <v>23145.283413305478</v>
      </c>
      <c r="R84" s="43">
        <f t="shared" si="478"/>
        <v>34436.191220424022</v>
      </c>
      <c r="S84" s="43">
        <f t="shared" si="478"/>
        <v>16866.814906016716</v>
      </c>
      <c r="T84" s="43">
        <f t="shared" si="478"/>
        <v>16867.03042427422</v>
      </c>
      <c r="U84" s="43">
        <f t="shared" si="478"/>
        <v>16693.594449136493</v>
      </c>
      <c r="V84" s="43">
        <f t="shared" si="478"/>
        <v>23145.283413305478</v>
      </c>
      <c r="Y84" s="43">
        <f t="shared" si="479"/>
        <v>34436.191220424022</v>
      </c>
      <c r="Z84" s="43">
        <f t="shared" si="479"/>
        <v>16866.814906016716</v>
      </c>
      <c r="AA84" s="43">
        <f t="shared" si="479"/>
        <v>16867.03042427422</v>
      </c>
      <c r="AB84" s="43">
        <f t="shared" si="479"/>
        <v>16693.594449136493</v>
      </c>
      <c r="AC84" s="43">
        <f t="shared" si="479"/>
        <v>23145.283413305478</v>
      </c>
      <c r="AF84" s="43">
        <f t="shared" si="480"/>
        <v>34436.191220424022</v>
      </c>
      <c r="AG84" s="43">
        <f t="shared" si="480"/>
        <v>16866.814906016716</v>
      </c>
      <c r="AH84" s="43">
        <f t="shared" si="480"/>
        <v>16867.03042427422</v>
      </c>
      <c r="AI84" s="43">
        <f t="shared" si="480"/>
        <v>16693.594449136493</v>
      </c>
      <c r="AJ84" s="43">
        <f t="shared" si="480"/>
        <v>23145.283413305478</v>
      </c>
      <c r="AK84" s="142"/>
      <c r="AX84" s="142"/>
      <c r="AZ84" s="42" t="s">
        <v>445</v>
      </c>
      <c r="BA84" s="43">
        <f t="shared" ref="BA84:BE84" si="491">BA30</f>
        <v>34436.191220424022</v>
      </c>
      <c r="BB84" s="43">
        <f t="shared" si="491"/>
        <v>16866.814906016716</v>
      </c>
      <c r="BC84" s="43">
        <f t="shared" si="491"/>
        <v>16867.03042427422</v>
      </c>
      <c r="BD84" s="43">
        <f t="shared" si="491"/>
        <v>16693.594449136493</v>
      </c>
      <c r="BE84" s="43">
        <f t="shared" si="491"/>
        <v>23145.283413305478</v>
      </c>
      <c r="BH84" s="43">
        <f t="shared" ref="BH84:BL84" si="492">BH30</f>
        <v>34436.191220424022</v>
      </c>
      <c r="BI84" s="43">
        <f t="shared" si="492"/>
        <v>16866.814906016716</v>
      </c>
      <c r="BJ84" s="43">
        <f t="shared" si="492"/>
        <v>16867.03042427422</v>
      </c>
      <c r="BK84" s="43">
        <f t="shared" si="492"/>
        <v>16693.594449136493</v>
      </c>
      <c r="BL84" s="43">
        <f t="shared" si="492"/>
        <v>23145.283413305478</v>
      </c>
      <c r="BO84" s="43">
        <f t="shared" ref="BO84:BS84" si="493">BO30</f>
        <v>34436.191220424022</v>
      </c>
      <c r="BP84" s="43">
        <f t="shared" si="493"/>
        <v>16866.814906016716</v>
      </c>
      <c r="BQ84" s="43">
        <f t="shared" si="493"/>
        <v>16867.03042427422</v>
      </c>
      <c r="BR84" s="43">
        <f t="shared" si="493"/>
        <v>16693.594449136493</v>
      </c>
      <c r="BS84" s="43">
        <f t="shared" si="493"/>
        <v>23145.283413305478</v>
      </c>
      <c r="BV84" s="43">
        <f t="shared" ref="BV84:BZ84" si="494">BV30</f>
        <v>34436.191220424022</v>
      </c>
      <c r="BW84" s="43">
        <f t="shared" si="494"/>
        <v>16866.814906016716</v>
      </c>
      <c r="BX84" s="43">
        <f t="shared" si="494"/>
        <v>16867.03042427422</v>
      </c>
      <c r="BY84" s="43">
        <f t="shared" si="494"/>
        <v>16693.594449136493</v>
      </c>
      <c r="BZ84" s="43">
        <f t="shared" si="494"/>
        <v>23145.283413305478</v>
      </c>
      <c r="CC84" s="43">
        <f t="shared" ref="CC84:CG84" si="495">CC30</f>
        <v>34436.191220424022</v>
      </c>
      <c r="CD84" s="43">
        <f t="shared" si="495"/>
        <v>16866.814906016716</v>
      </c>
      <c r="CE84" s="43">
        <f t="shared" si="495"/>
        <v>16867.03042427422</v>
      </c>
      <c r="CF84" s="43">
        <f t="shared" si="495"/>
        <v>16693.594449136493</v>
      </c>
      <c r="CG84" s="43">
        <f t="shared" si="495"/>
        <v>23145.283413305478</v>
      </c>
      <c r="CH84" s="142"/>
    </row>
    <row r="85" spans="1:86" x14ac:dyDescent="0.3">
      <c r="A85" s="142"/>
      <c r="C85" s="42" t="s">
        <v>446</v>
      </c>
      <c r="D85" s="43">
        <f t="shared" si="476"/>
        <v>131440.79891434699</v>
      </c>
      <c r="E85" s="43">
        <f t="shared" si="476"/>
        <v>96302.046285532357</v>
      </c>
      <c r="F85" s="43">
        <f t="shared" si="476"/>
        <v>96302.477322047387</v>
      </c>
      <c r="G85" s="43">
        <f t="shared" si="476"/>
        <v>95955.605371771904</v>
      </c>
      <c r="H85" s="43">
        <f t="shared" si="476"/>
        <v>108858.98330010986</v>
      </c>
      <c r="K85" s="43">
        <f t="shared" si="477"/>
        <v>131440.79891434699</v>
      </c>
      <c r="L85" s="43">
        <f t="shared" si="477"/>
        <v>96302.046285532357</v>
      </c>
      <c r="M85" s="43">
        <f t="shared" si="477"/>
        <v>96302.477322047387</v>
      </c>
      <c r="N85" s="43">
        <f t="shared" si="477"/>
        <v>95955.605371771904</v>
      </c>
      <c r="O85" s="43">
        <f t="shared" si="477"/>
        <v>108858.98330010986</v>
      </c>
      <c r="R85" s="43">
        <f t="shared" si="478"/>
        <v>131440.79891434699</v>
      </c>
      <c r="S85" s="43">
        <f t="shared" si="478"/>
        <v>96302.046285532357</v>
      </c>
      <c r="T85" s="43">
        <f t="shared" si="478"/>
        <v>96302.477322047387</v>
      </c>
      <c r="U85" s="43">
        <f t="shared" si="478"/>
        <v>95955.605371771904</v>
      </c>
      <c r="V85" s="43">
        <f t="shared" si="478"/>
        <v>108858.98330010986</v>
      </c>
      <c r="Y85" s="43">
        <f t="shared" si="479"/>
        <v>131440.79891434699</v>
      </c>
      <c r="Z85" s="43">
        <f t="shared" si="479"/>
        <v>96302.046285532357</v>
      </c>
      <c r="AA85" s="43">
        <f t="shared" si="479"/>
        <v>96302.477322047387</v>
      </c>
      <c r="AB85" s="43">
        <f t="shared" si="479"/>
        <v>95955.605371771904</v>
      </c>
      <c r="AC85" s="43">
        <f t="shared" si="479"/>
        <v>108858.98330010986</v>
      </c>
      <c r="AF85" s="43">
        <f t="shared" si="480"/>
        <v>131440.79891434699</v>
      </c>
      <c r="AG85" s="43">
        <f t="shared" si="480"/>
        <v>96302.046285532357</v>
      </c>
      <c r="AH85" s="43">
        <f t="shared" si="480"/>
        <v>96302.477322047387</v>
      </c>
      <c r="AI85" s="43">
        <f t="shared" si="480"/>
        <v>95955.605371771904</v>
      </c>
      <c r="AJ85" s="43">
        <f t="shared" si="480"/>
        <v>108858.98330010986</v>
      </c>
      <c r="AK85" s="142"/>
      <c r="AX85" s="142"/>
      <c r="AZ85" s="42" t="s">
        <v>446</v>
      </c>
      <c r="BA85" s="43">
        <f t="shared" ref="BA85:BE85" si="496">BA31</f>
        <v>131440.79891434699</v>
      </c>
      <c r="BB85" s="43">
        <f t="shared" si="496"/>
        <v>96302.046285532357</v>
      </c>
      <c r="BC85" s="43">
        <f t="shared" si="496"/>
        <v>96302.477322047387</v>
      </c>
      <c r="BD85" s="43">
        <f t="shared" si="496"/>
        <v>95955.605371771904</v>
      </c>
      <c r="BE85" s="43">
        <f t="shared" si="496"/>
        <v>108858.98330010986</v>
      </c>
      <c r="BH85" s="43">
        <f t="shared" ref="BH85:BL85" si="497">BH31</f>
        <v>131440.79891434699</v>
      </c>
      <c r="BI85" s="43">
        <f t="shared" si="497"/>
        <v>96302.046285532357</v>
      </c>
      <c r="BJ85" s="43">
        <f t="shared" si="497"/>
        <v>96302.477322047387</v>
      </c>
      <c r="BK85" s="43">
        <f t="shared" si="497"/>
        <v>95955.605371771904</v>
      </c>
      <c r="BL85" s="43">
        <f t="shared" si="497"/>
        <v>108858.98330010986</v>
      </c>
      <c r="BO85" s="43">
        <f t="shared" ref="BO85:BS85" si="498">BO31</f>
        <v>131440.79891434699</v>
      </c>
      <c r="BP85" s="43">
        <f t="shared" si="498"/>
        <v>96302.046285532357</v>
      </c>
      <c r="BQ85" s="43">
        <f t="shared" si="498"/>
        <v>96302.477322047387</v>
      </c>
      <c r="BR85" s="43">
        <f t="shared" si="498"/>
        <v>95955.605371771904</v>
      </c>
      <c r="BS85" s="43">
        <f t="shared" si="498"/>
        <v>108858.98330010986</v>
      </c>
      <c r="BV85" s="43">
        <f t="shared" ref="BV85:BZ85" si="499">BV31</f>
        <v>131440.79891434699</v>
      </c>
      <c r="BW85" s="43">
        <f t="shared" si="499"/>
        <v>96302.046285532357</v>
      </c>
      <c r="BX85" s="43">
        <f t="shared" si="499"/>
        <v>96302.477322047387</v>
      </c>
      <c r="BY85" s="43">
        <f t="shared" si="499"/>
        <v>95955.605371771904</v>
      </c>
      <c r="BZ85" s="43">
        <f t="shared" si="499"/>
        <v>108858.98330010986</v>
      </c>
      <c r="CC85" s="43">
        <f t="shared" ref="CC85:CG85" si="500">CC31</f>
        <v>131440.79891434699</v>
      </c>
      <c r="CD85" s="43">
        <f t="shared" si="500"/>
        <v>96302.046285532357</v>
      </c>
      <c r="CE85" s="43">
        <f t="shared" si="500"/>
        <v>96302.477322047387</v>
      </c>
      <c r="CF85" s="43">
        <f t="shared" si="500"/>
        <v>95955.605371771904</v>
      </c>
      <c r="CG85" s="43">
        <f t="shared" si="500"/>
        <v>108858.98330010986</v>
      </c>
      <c r="CH85" s="142"/>
    </row>
    <row r="86" spans="1:86" x14ac:dyDescent="0.3">
      <c r="A86" s="142"/>
      <c r="C86" s="42" t="s">
        <v>95</v>
      </c>
      <c r="D86" s="43">
        <f t="shared" si="476"/>
        <v>10</v>
      </c>
      <c r="E86" s="43">
        <f t="shared" si="476"/>
        <v>10</v>
      </c>
      <c r="F86" s="43">
        <f t="shared" si="476"/>
        <v>10</v>
      </c>
      <c r="G86" s="43">
        <f t="shared" si="476"/>
        <v>10</v>
      </c>
      <c r="H86" s="43">
        <f t="shared" si="476"/>
        <v>10</v>
      </c>
      <c r="K86" s="43">
        <f t="shared" si="477"/>
        <v>10</v>
      </c>
      <c r="L86" s="43">
        <f t="shared" si="477"/>
        <v>10</v>
      </c>
      <c r="M86" s="43">
        <f t="shared" si="477"/>
        <v>10</v>
      </c>
      <c r="N86" s="43">
        <f t="shared" si="477"/>
        <v>10</v>
      </c>
      <c r="O86" s="43">
        <f t="shared" si="477"/>
        <v>10</v>
      </c>
      <c r="R86" s="43">
        <f t="shared" si="478"/>
        <v>10</v>
      </c>
      <c r="S86" s="43">
        <f t="shared" si="478"/>
        <v>10</v>
      </c>
      <c r="T86" s="43">
        <f t="shared" si="478"/>
        <v>10</v>
      </c>
      <c r="U86" s="43">
        <f t="shared" si="478"/>
        <v>10</v>
      </c>
      <c r="V86" s="43">
        <f t="shared" si="478"/>
        <v>10</v>
      </c>
      <c r="Y86" s="43">
        <f t="shared" si="479"/>
        <v>10</v>
      </c>
      <c r="Z86" s="43">
        <f t="shared" si="479"/>
        <v>10</v>
      </c>
      <c r="AA86" s="43">
        <f t="shared" si="479"/>
        <v>10</v>
      </c>
      <c r="AB86" s="43">
        <f t="shared" si="479"/>
        <v>10</v>
      </c>
      <c r="AC86" s="43">
        <f t="shared" si="479"/>
        <v>10</v>
      </c>
      <c r="AF86" s="43">
        <f t="shared" si="480"/>
        <v>10</v>
      </c>
      <c r="AG86" s="43">
        <f t="shared" si="480"/>
        <v>10</v>
      </c>
      <c r="AH86" s="43">
        <f t="shared" si="480"/>
        <v>10</v>
      </c>
      <c r="AI86" s="43">
        <f t="shared" si="480"/>
        <v>10</v>
      </c>
      <c r="AJ86" s="43">
        <f t="shared" si="480"/>
        <v>10</v>
      </c>
      <c r="AK86" s="142"/>
      <c r="AX86" s="142"/>
      <c r="AZ86" s="42" t="s">
        <v>95</v>
      </c>
      <c r="BA86" s="43">
        <f t="shared" ref="BA86:BE86" si="501">BA32</f>
        <v>10</v>
      </c>
      <c r="BB86" s="43">
        <f t="shared" si="501"/>
        <v>10</v>
      </c>
      <c r="BC86" s="43">
        <f t="shared" si="501"/>
        <v>10</v>
      </c>
      <c r="BD86" s="43">
        <f t="shared" si="501"/>
        <v>10</v>
      </c>
      <c r="BE86" s="43">
        <f t="shared" si="501"/>
        <v>10</v>
      </c>
      <c r="BH86" s="43">
        <f t="shared" ref="BH86:BL86" si="502">BH32</f>
        <v>10</v>
      </c>
      <c r="BI86" s="43">
        <f t="shared" si="502"/>
        <v>10</v>
      </c>
      <c r="BJ86" s="43">
        <f t="shared" si="502"/>
        <v>10</v>
      </c>
      <c r="BK86" s="43">
        <f t="shared" si="502"/>
        <v>10</v>
      </c>
      <c r="BL86" s="43">
        <f t="shared" si="502"/>
        <v>10</v>
      </c>
      <c r="BO86" s="43">
        <f t="shared" ref="BO86:BS86" si="503">BO32</f>
        <v>10</v>
      </c>
      <c r="BP86" s="43">
        <f t="shared" si="503"/>
        <v>10</v>
      </c>
      <c r="BQ86" s="43">
        <f t="shared" si="503"/>
        <v>10</v>
      </c>
      <c r="BR86" s="43">
        <f t="shared" si="503"/>
        <v>10</v>
      </c>
      <c r="BS86" s="43">
        <f t="shared" si="503"/>
        <v>10</v>
      </c>
      <c r="BV86" s="43">
        <f t="shared" ref="BV86:BZ86" si="504">BV32</f>
        <v>10</v>
      </c>
      <c r="BW86" s="43">
        <f t="shared" si="504"/>
        <v>10</v>
      </c>
      <c r="BX86" s="43">
        <f t="shared" si="504"/>
        <v>10</v>
      </c>
      <c r="BY86" s="43">
        <f t="shared" si="504"/>
        <v>10</v>
      </c>
      <c r="BZ86" s="43">
        <f t="shared" si="504"/>
        <v>10</v>
      </c>
      <c r="CC86" s="43">
        <f t="shared" ref="CC86:CG86" si="505">CC32</f>
        <v>10</v>
      </c>
      <c r="CD86" s="43">
        <f t="shared" si="505"/>
        <v>10</v>
      </c>
      <c r="CE86" s="43">
        <f t="shared" si="505"/>
        <v>10</v>
      </c>
      <c r="CF86" s="43">
        <f t="shared" si="505"/>
        <v>10</v>
      </c>
      <c r="CG86" s="43">
        <f t="shared" si="505"/>
        <v>10</v>
      </c>
      <c r="CH86" s="142"/>
    </row>
    <row r="87" spans="1:86" x14ac:dyDescent="0.3">
      <c r="A87" s="142"/>
      <c r="C87" s="42" t="s">
        <v>306</v>
      </c>
      <c r="D87" s="43">
        <f>SUMA(D81:D84)</f>
        <v>1275145.8652779241</v>
      </c>
      <c r="E87" s="43">
        <f t="shared" ref="E87:H87" si="506">SUMA(E81:E84)</f>
        <v>988686.30927351676</v>
      </c>
      <c r="F87" s="43">
        <f t="shared" si="506"/>
        <v>976831.73129177419</v>
      </c>
      <c r="G87" s="43">
        <f t="shared" si="506"/>
        <v>961358.3837666366</v>
      </c>
      <c r="H87" s="43">
        <f t="shared" si="506"/>
        <v>1001021.8986308054</v>
      </c>
      <c r="K87" s="43">
        <f>SUMA(K81:K84)</f>
        <v>1275145.8652779241</v>
      </c>
      <c r="L87" s="43">
        <f t="shared" ref="L87:O87" si="507">SUMA(L81:L84)</f>
        <v>988686.30927351676</v>
      </c>
      <c r="M87" s="43">
        <f t="shared" si="507"/>
        <v>976831.73129177419</v>
      </c>
      <c r="N87" s="43">
        <f t="shared" si="507"/>
        <v>961358.3837666366</v>
      </c>
      <c r="O87" s="43">
        <f t="shared" si="507"/>
        <v>1001021.8986308054</v>
      </c>
      <c r="R87" s="43">
        <f>SUMA(R81:R84)</f>
        <v>1275145.8652779241</v>
      </c>
      <c r="S87" s="43">
        <f t="shared" ref="S87:V87" si="508">SUMA(S81:S84)</f>
        <v>988686.30927351676</v>
      </c>
      <c r="T87" s="43">
        <f t="shared" si="508"/>
        <v>976831.73129177419</v>
      </c>
      <c r="U87" s="43">
        <f t="shared" si="508"/>
        <v>961358.3837666366</v>
      </c>
      <c r="V87" s="43">
        <f t="shared" si="508"/>
        <v>1001021.8986308054</v>
      </c>
      <c r="Y87" s="43">
        <f>SUMA(Y81:Y84)</f>
        <v>1275145.8652779241</v>
      </c>
      <c r="Z87" s="43">
        <f t="shared" ref="Z87:AC87" si="509">SUMA(Z81:Z84)</f>
        <v>988686.30927351676</v>
      </c>
      <c r="AA87" s="43">
        <f t="shared" si="509"/>
        <v>976831.73129177419</v>
      </c>
      <c r="AB87" s="43">
        <f t="shared" si="509"/>
        <v>961358.3837666366</v>
      </c>
      <c r="AC87" s="43">
        <f t="shared" si="509"/>
        <v>1001021.8986308054</v>
      </c>
      <c r="AF87" s="43">
        <f>SUMA(AF81:AF84)</f>
        <v>1275145.8652779241</v>
      </c>
      <c r="AG87" s="43">
        <f t="shared" ref="AG87:AJ87" si="510">SUMA(AG81:AG84)</f>
        <v>988686.30927351676</v>
      </c>
      <c r="AH87" s="43">
        <f t="shared" si="510"/>
        <v>976831.73129177419</v>
      </c>
      <c r="AI87" s="43">
        <f t="shared" si="510"/>
        <v>961358.3837666366</v>
      </c>
      <c r="AJ87" s="43">
        <f t="shared" si="510"/>
        <v>1001021.8986308054</v>
      </c>
      <c r="AK87" s="142"/>
      <c r="AX87" s="142"/>
      <c r="AZ87" s="42" t="s">
        <v>306</v>
      </c>
      <c r="BA87" s="43">
        <f>SUMA(BA81:BA84)</f>
        <v>1275145.8652779241</v>
      </c>
      <c r="BB87" s="43">
        <f t="shared" ref="BB87:BE87" si="511">SUMA(BB81:BB84)</f>
        <v>988686.30927351676</v>
      </c>
      <c r="BC87" s="43">
        <f t="shared" si="511"/>
        <v>976831.73129177419</v>
      </c>
      <c r="BD87" s="43">
        <f t="shared" si="511"/>
        <v>961358.3837666366</v>
      </c>
      <c r="BE87" s="43">
        <f t="shared" si="511"/>
        <v>1001021.8986308054</v>
      </c>
      <c r="BH87" s="43">
        <f>SUMA(BH81:BH84)</f>
        <v>1275145.8652779241</v>
      </c>
      <c r="BI87" s="43">
        <f t="shared" ref="BI87:BL87" si="512">SUMA(BI81:BI84)</f>
        <v>988686.30927351676</v>
      </c>
      <c r="BJ87" s="43">
        <f t="shared" si="512"/>
        <v>976831.73129177419</v>
      </c>
      <c r="BK87" s="43">
        <f t="shared" si="512"/>
        <v>961358.3837666366</v>
      </c>
      <c r="BL87" s="43">
        <f t="shared" si="512"/>
        <v>1001021.8986308054</v>
      </c>
      <c r="BO87" s="43">
        <f>SUMA(BO81:BO84)</f>
        <v>1275145.8652779241</v>
      </c>
      <c r="BP87" s="43">
        <f t="shared" ref="BP87:BS87" si="513">SUMA(BP81:BP84)</f>
        <v>988686.30927351676</v>
      </c>
      <c r="BQ87" s="43">
        <f t="shared" si="513"/>
        <v>976831.73129177419</v>
      </c>
      <c r="BR87" s="43">
        <f t="shared" si="513"/>
        <v>961358.3837666366</v>
      </c>
      <c r="BS87" s="43">
        <f t="shared" si="513"/>
        <v>1001021.8986308054</v>
      </c>
      <c r="BV87" s="43">
        <f>SUMA(BV81:BV84)</f>
        <v>1275145.8652779241</v>
      </c>
      <c r="BW87" s="43">
        <f t="shared" ref="BW87:BZ87" si="514">SUMA(BW81:BW84)</f>
        <v>988686.30927351676</v>
      </c>
      <c r="BX87" s="43">
        <f t="shared" si="514"/>
        <v>976831.73129177419</v>
      </c>
      <c r="BY87" s="43">
        <f t="shared" si="514"/>
        <v>961358.3837666366</v>
      </c>
      <c r="BZ87" s="43">
        <f t="shared" si="514"/>
        <v>1001021.8986308054</v>
      </c>
      <c r="CC87" s="43">
        <f>SUMA(CC81:CC84)</f>
        <v>1275145.8652779241</v>
      </c>
      <c r="CD87" s="43">
        <f t="shared" ref="CD87:CG87" si="515">SUMA(CD81:CD84)</f>
        <v>988686.30927351676</v>
      </c>
      <c r="CE87" s="43">
        <f t="shared" si="515"/>
        <v>976831.73129177419</v>
      </c>
      <c r="CF87" s="43">
        <f t="shared" si="515"/>
        <v>961358.3837666366</v>
      </c>
      <c r="CG87" s="43">
        <f t="shared" si="515"/>
        <v>1001021.8986308054</v>
      </c>
      <c r="CH87" s="142"/>
    </row>
    <row r="88" spans="1:86" x14ac:dyDescent="0.3">
      <c r="A88" s="142"/>
      <c r="C88" s="42" t="s">
        <v>307</v>
      </c>
      <c r="D88" s="43">
        <f>SUMA(D81:D83)+D85</f>
        <v>1372150.472971847</v>
      </c>
      <c r="E88" s="43">
        <f t="shared" ref="E88:H88" si="516">SUMA(E81:E83)+E85</f>
        <v>1068121.5406530325</v>
      </c>
      <c r="F88" s="43">
        <f t="shared" si="516"/>
        <v>1056267.1781895473</v>
      </c>
      <c r="G88" s="43">
        <f t="shared" si="516"/>
        <v>1040620.3946892719</v>
      </c>
      <c r="H88" s="43">
        <f t="shared" si="516"/>
        <v>1086735.5985176098</v>
      </c>
      <c r="K88" s="43">
        <f>SUMA(K81:K83)+K85</f>
        <v>1372150.472971847</v>
      </c>
      <c r="L88" s="43">
        <f t="shared" ref="L88:O88" si="517">SUMA(L81:L83)+L85</f>
        <v>1068121.5406530325</v>
      </c>
      <c r="M88" s="43">
        <f t="shared" si="517"/>
        <v>1056267.1781895473</v>
      </c>
      <c r="N88" s="43">
        <f t="shared" si="517"/>
        <v>1040620.3946892719</v>
      </c>
      <c r="O88" s="43">
        <f t="shared" si="517"/>
        <v>1086735.5985176098</v>
      </c>
      <c r="R88" s="43">
        <f>SUMA(R81:R83)+R85</f>
        <v>1372150.472971847</v>
      </c>
      <c r="S88" s="43">
        <f t="shared" ref="S88:V88" si="518">SUMA(S81:S83)+S85</f>
        <v>1068121.5406530325</v>
      </c>
      <c r="T88" s="43">
        <f t="shared" si="518"/>
        <v>1056267.1781895473</v>
      </c>
      <c r="U88" s="43">
        <f t="shared" si="518"/>
        <v>1040620.3946892719</v>
      </c>
      <c r="V88" s="43">
        <f t="shared" si="518"/>
        <v>1086735.5985176098</v>
      </c>
      <c r="Y88" s="43">
        <f>SUMA(Y81:Y83)+Y85</f>
        <v>1372150.472971847</v>
      </c>
      <c r="Z88" s="43">
        <f t="shared" ref="Z88:AC88" si="519">SUMA(Z81:Z83)+Z85</f>
        <v>1068121.5406530325</v>
      </c>
      <c r="AA88" s="43">
        <f t="shared" si="519"/>
        <v>1056267.1781895473</v>
      </c>
      <c r="AB88" s="43">
        <f t="shared" si="519"/>
        <v>1040620.3946892719</v>
      </c>
      <c r="AC88" s="43">
        <f t="shared" si="519"/>
        <v>1086735.5985176098</v>
      </c>
      <c r="AF88" s="43">
        <f>SUMA(AF81:AF83)+AF85</f>
        <v>1372150.472971847</v>
      </c>
      <c r="AG88" s="43">
        <f t="shared" ref="AG88:AJ88" si="520">SUMA(AG81:AG83)+AG85</f>
        <v>1068121.5406530325</v>
      </c>
      <c r="AH88" s="43">
        <f t="shared" si="520"/>
        <v>1056267.1781895473</v>
      </c>
      <c r="AI88" s="43">
        <f t="shared" si="520"/>
        <v>1040620.3946892719</v>
      </c>
      <c r="AJ88" s="43">
        <f t="shared" si="520"/>
        <v>1086735.5985176098</v>
      </c>
      <c r="AK88" s="142"/>
      <c r="AX88" s="142"/>
      <c r="AZ88" s="42" t="s">
        <v>307</v>
      </c>
      <c r="BA88" s="43">
        <f>SUMA(BA81:BA83)+BA85</f>
        <v>1372150.472971847</v>
      </c>
      <c r="BB88" s="43">
        <f t="shared" ref="BB88:BE88" si="521">SUMA(BB81:BB83)+BB85</f>
        <v>1068121.5406530325</v>
      </c>
      <c r="BC88" s="43">
        <f t="shared" si="521"/>
        <v>1056267.1781895473</v>
      </c>
      <c r="BD88" s="43">
        <f t="shared" si="521"/>
        <v>1040620.3946892719</v>
      </c>
      <c r="BE88" s="43">
        <f t="shared" si="521"/>
        <v>1086735.5985176098</v>
      </c>
      <c r="BH88" s="43">
        <f>SUMA(BH81:BH83)+BH85</f>
        <v>1372150.472971847</v>
      </c>
      <c r="BI88" s="43">
        <f t="shared" ref="BI88:BL88" si="522">SUMA(BI81:BI83)+BI85</f>
        <v>1068121.5406530325</v>
      </c>
      <c r="BJ88" s="43">
        <f t="shared" si="522"/>
        <v>1056267.1781895473</v>
      </c>
      <c r="BK88" s="43">
        <f t="shared" si="522"/>
        <v>1040620.3946892719</v>
      </c>
      <c r="BL88" s="43">
        <f t="shared" si="522"/>
        <v>1086735.5985176098</v>
      </c>
      <c r="BO88" s="43">
        <f>SUMA(BO81:BO83)+BO85</f>
        <v>1372150.472971847</v>
      </c>
      <c r="BP88" s="43">
        <f t="shared" ref="BP88:BS88" si="523">SUMA(BP81:BP83)+BP85</f>
        <v>1068121.5406530325</v>
      </c>
      <c r="BQ88" s="43">
        <f t="shared" si="523"/>
        <v>1056267.1781895473</v>
      </c>
      <c r="BR88" s="43">
        <f t="shared" si="523"/>
        <v>1040620.3946892719</v>
      </c>
      <c r="BS88" s="43">
        <f t="shared" si="523"/>
        <v>1086735.5985176098</v>
      </c>
      <c r="BV88" s="43">
        <f>SUMA(BV81:BV83)+BV85</f>
        <v>1372150.472971847</v>
      </c>
      <c r="BW88" s="43">
        <f t="shared" ref="BW88:BZ88" si="524">SUMA(BW81:BW83)+BW85</f>
        <v>1068121.5406530325</v>
      </c>
      <c r="BX88" s="43">
        <f t="shared" si="524"/>
        <v>1056267.1781895473</v>
      </c>
      <c r="BY88" s="43">
        <f t="shared" si="524"/>
        <v>1040620.3946892719</v>
      </c>
      <c r="BZ88" s="43">
        <f t="shared" si="524"/>
        <v>1086735.5985176098</v>
      </c>
      <c r="CC88" s="43">
        <f>SUMA(CC81:CC83)+CC85</f>
        <v>1372150.472971847</v>
      </c>
      <c r="CD88" s="43">
        <f t="shared" ref="CD88:CG88" si="525">SUMA(CD81:CD83)+CD85</f>
        <v>1068121.5406530325</v>
      </c>
      <c r="CE88" s="43">
        <f t="shared" si="525"/>
        <v>1056267.1781895473</v>
      </c>
      <c r="CF88" s="43">
        <f t="shared" si="525"/>
        <v>1040620.3946892719</v>
      </c>
      <c r="CG88" s="43">
        <f t="shared" si="525"/>
        <v>1086735.5985176098</v>
      </c>
      <c r="CH88" s="142"/>
    </row>
    <row r="89" spans="1:86" x14ac:dyDescent="0.3">
      <c r="A89" s="142"/>
      <c r="C89" s="42" t="s">
        <v>291</v>
      </c>
      <c r="D89" s="43">
        <f t="shared" ref="D89:H98" si="526">D35</f>
        <v>4.8923679060665368E-3</v>
      </c>
      <c r="E89" s="43">
        <f t="shared" si="526"/>
        <v>4.8923679060665368E-3</v>
      </c>
      <c r="F89" s="43">
        <f t="shared" si="526"/>
        <v>4.8923679060665368E-3</v>
      </c>
      <c r="G89" s="43">
        <f t="shared" si="526"/>
        <v>4.8923679060665368E-3</v>
      </c>
      <c r="H89" s="43">
        <f t="shared" si="526"/>
        <v>4.8923679060665368E-3</v>
      </c>
      <c r="K89" s="43">
        <f t="shared" ref="K89:O98" si="527">K35</f>
        <v>4.8923679060665368E-3</v>
      </c>
      <c r="L89" s="43">
        <f t="shared" si="527"/>
        <v>4.8923679060665368E-3</v>
      </c>
      <c r="M89" s="43">
        <f t="shared" si="527"/>
        <v>4.8923679060665368E-3</v>
      </c>
      <c r="N89" s="43">
        <f t="shared" si="527"/>
        <v>4.8923679060665368E-3</v>
      </c>
      <c r="O89" s="43">
        <f t="shared" si="527"/>
        <v>4.8923679060665368E-3</v>
      </c>
      <c r="R89" s="43">
        <f t="shared" ref="R89:V98" si="528">R35</f>
        <v>4.8923679060665368E-3</v>
      </c>
      <c r="S89" s="43">
        <f t="shared" si="528"/>
        <v>4.8923679060665368E-3</v>
      </c>
      <c r="T89" s="43">
        <f t="shared" si="528"/>
        <v>4.8923679060665368E-3</v>
      </c>
      <c r="U89" s="43">
        <f t="shared" si="528"/>
        <v>4.8923679060665368E-3</v>
      </c>
      <c r="V89" s="43">
        <f t="shared" si="528"/>
        <v>4.8923679060665368E-3</v>
      </c>
      <c r="Y89" s="43">
        <f t="shared" ref="Y89:AC98" si="529">Y35</f>
        <v>4.8923679060665368E-3</v>
      </c>
      <c r="Z89" s="43">
        <f t="shared" si="529"/>
        <v>4.8923679060665368E-3</v>
      </c>
      <c r="AA89" s="43">
        <f t="shared" si="529"/>
        <v>4.8923679060665368E-3</v>
      </c>
      <c r="AB89" s="43">
        <f t="shared" si="529"/>
        <v>4.8923679060665368E-3</v>
      </c>
      <c r="AC89" s="43">
        <f t="shared" si="529"/>
        <v>4.8923679060665368E-3</v>
      </c>
      <c r="AF89" s="43">
        <f t="shared" ref="AF89:AJ98" si="530">AF35</f>
        <v>4.8923679060665368E-3</v>
      </c>
      <c r="AG89" s="43">
        <f t="shared" si="530"/>
        <v>4.8923679060665368E-3</v>
      </c>
      <c r="AH89" s="43">
        <f t="shared" si="530"/>
        <v>4.8923679060665368E-3</v>
      </c>
      <c r="AI89" s="43">
        <f t="shared" si="530"/>
        <v>4.8923679060665368E-3</v>
      </c>
      <c r="AJ89" s="43">
        <f t="shared" si="530"/>
        <v>4.8923679060665368E-3</v>
      </c>
      <c r="AK89" s="142"/>
      <c r="AX89" s="142"/>
      <c r="AZ89" s="42" t="s">
        <v>291</v>
      </c>
      <c r="BA89" s="43">
        <f t="shared" ref="BA89:BE89" si="531">BA35</f>
        <v>6.5231572080887154E-3</v>
      </c>
      <c r="BB89" s="43">
        <f t="shared" si="531"/>
        <v>6.5231572080887154E-3</v>
      </c>
      <c r="BC89" s="43">
        <f t="shared" si="531"/>
        <v>6.5231572080887154E-3</v>
      </c>
      <c r="BD89" s="43">
        <f t="shared" si="531"/>
        <v>6.5231572080887154E-3</v>
      </c>
      <c r="BE89" s="43">
        <f t="shared" si="531"/>
        <v>6.5231572080887154E-3</v>
      </c>
      <c r="BH89" s="43">
        <f t="shared" ref="BH89:BL89" si="532">BH35</f>
        <v>6.5231572080887154E-3</v>
      </c>
      <c r="BI89" s="43">
        <f t="shared" si="532"/>
        <v>6.5231572080887154E-3</v>
      </c>
      <c r="BJ89" s="43">
        <f t="shared" si="532"/>
        <v>6.5231572080887154E-3</v>
      </c>
      <c r="BK89" s="43">
        <f t="shared" si="532"/>
        <v>6.5231572080887154E-3</v>
      </c>
      <c r="BL89" s="43">
        <f t="shared" si="532"/>
        <v>6.5231572080887154E-3</v>
      </c>
      <c r="BO89" s="43">
        <f t="shared" ref="BO89:BS89" si="533">BO35</f>
        <v>6.5231572080887154E-3</v>
      </c>
      <c r="BP89" s="43">
        <f t="shared" si="533"/>
        <v>6.5231572080887154E-3</v>
      </c>
      <c r="BQ89" s="43">
        <f t="shared" si="533"/>
        <v>6.5231572080887154E-3</v>
      </c>
      <c r="BR89" s="43">
        <f t="shared" si="533"/>
        <v>6.5231572080887154E-3</v>
      </c>
      <c r="BS89" s="43">
        <f t="shared" si="533"/>
        <v>6.5231572080887154E-3</v>
      </c>
      <c r="BV89" s="43">
        <f t="shared" ref="BV89:BZ89" si="534">BV35</f>
        <v>6.5231572080887154E-3</v>
      </c>
      <c r="BW89" s="43">
        <f t="shared" si="534"/>
        <v>6.5231572080887154E-3</v>
      </c>
      <c r="BX89" s="43">
        <f t="shared" si="534"/>
        <v>6.5231572080887154E-3</v>
      </c>
      <c r="BY89" s="43">
        <f t="shared" si="534"/>
        <v>6.5231572080887154E-3</v>
      </c>
      <c r="BZ89" s="43">
        <f t="shared" si="534"/>
        <v>6.5231572080887154E-3</v>
      </c>
      <c r="CC89" s="43">
        <f t="shared" ref="CC89:CG89" si="535">CC35</f>
        <v>6.5231572080887154E-3</v>
      </c>
      <c r="CD89" s="43">
        <f t="shared" si="535"/>
        <v>6.5231572080887154E-3</v>
      </c>
      <c r="CE89" s="43">
        <f t="shared" si="535"/>
        <v>6.5231572080887154E-3</v>
      </c>
      <c r="CF89" s="43">
        <f t="shared" si="535"/>
        <v>6.5231572080887154E-3</v>
      </c>
      <c r="CG89" s="43">
        <f t="shared" si="535"/>
        <v>6.5231572080887154E-3</v>
      </c>
      <c r="CH89" s="142"/>
    </row>
    <row r="90" spans="1:86" x14ac:dyDescent="0.3">
      <c r="A90" s="142"/>
      <c r="C90" s="42" t="s">
        <v>308</v>
      </c>
      <c r="D90" s="43">
        <f t="shared" si="526"/>
        <v>0</v>
      </c>
      <c r="E90" s="43">
        <f t="shared" si="526"/>
        <v>0</v>
      </c>
      <c r="F90" s="43">
        <f t="shared" si="526"/>
        <v>0</v>
      </c>
      <c r="G90" s="43">
        <f t="shared" si="526"/>
        <v>0</v>
      </c>
      <c r="H90" s="43">
        <f t="shared" si="526"/>
        <v>0</v>
      </c>
      <c r="K90" s="43">
        <f t="shared" si="527"/>
        <v>0</v>
      </c>
      <c r="L90" s="43">
        <f t="shared" si="527"/>
        <v>0</v>
      </c>
      <c r="M90" s="43">
        <f t="shared" si="527"/>
        <v>0</v>
      </c>
      <c r="N90" s="43">
        <f t="shared" si="527"/>
        <v>0</v>
      </c>
      <c r="O90" s="43">
        <f t="shared" si="527"/>
        <v>0</v>
      </c>
      <c r="R90" s="43">
        <f t="shared" si="528"/>
        <v>0</v>
      </c>
      <c r="S90" s="43">
        <f t="shared" si="528"/>
        <v>0</v>
      </c>
      <c r="T90" s="43">
        <f t="shared" si="528"/>
        <v>0</v>
      </c>
      <c r="U90" s="43">
        <f t="shared" si="528"/>
        <v>0</v>
      </c>
      <c r="V90" s="43">
        <f t="shared" si="528"/>
        <v>0</v>
      </c>
      <c r="Y90" s="43">
        <f t="shared" si="529"/>
        <v>0</v>
      </c>
      <c r="Z90" s="43">
        <f t="shared" si="529"/>
        <v>0</v>
      </c>
      <c r="AA90" s="43">
        <f t="shared" si="529"/>
        <v>0</v>
      </c>
      <c r="AB90" s="43">
        <f t="shared" si="529"/>
        <v>0</v>
      </c>
      <c r="AC90" s="43">
        <f t="shared" si="529"/>
        <v>0</v>
      </c>
      <c r="AF90" s="43">
        <f t="shared" si="530"/>
        <v>0</v>
      </c>
      <c r="AG90" s="43">
        <f t="shared" si="530"/>
        <v>0</v>
      </c>
      <c r="AH90" s="43">
        <f t="shared" si="530"/>
        <v>0</v>
      </c>
      <c r="AI90" s="43">
        <f t="shared" si="530"/>
        <v>0</v>
      </c>
      <c r="AJ90" s="43">
        <f t="shared" si="530"/>
        <v>0</v>
      </c>
      <c r="AK90" s="142"/>
      <c r="AX90" s="142"/>
      <c r="AZ90" s="42" t="s">
        <v>308</v>
      </c>
      <c r="BA90" s="43">
        <f t="shared" ref="BA90:BE90" si="536">BA36</f>
        <v>0</v>
      </c>
      <c r="BB90" s="43">
        <f t="shared" si="536"/>
        <v>0</v>
      </c>
      <c r="BC90" s="43">
        <f t="shared" si="536"/>
        <v>0</v>
      </c>
      <c r="BD90" s="43">
        <f t="shared" si="536"/>
        <v>0</v>
      </c>
      <c r="BE90" s="43">
        <f t="shared" si="536"/>
        <v>0</v>
      </c>
      <c r="BH90" s="43">
        <f t="shared" ref="BH90:BL90" si="537">BH36</f>
        <v>0</v>
      </c>
      <c r="BI90" s="43">
        <f t="shared" si="537"/>
        <v>0</v>
      </c>
      <c r="BJ90" s="43">
        <f t="shared" si="537"/>
        <v>0</v>
      </c>
      <c r="BK90" s="43">
        <f t="shared" si="537"/>
        <v>0</v>
      </c>
      <c r="BL90" s="43">
        <f t="shared" si="537"/>
        <v>0</v>
      </c>
      <c r="BO90" s="43">
        <f t="shared" ref="BO90:BS90" si="538">BO36</f>
        <v>0</v>
      </c>
      <c r="BP90" s="43">
        <f t="shared" si="538"/>
        <v>0</v>
      </c>
      <c r="BQ90" s="43">
        <f t="shared" si="538"/>
        <v>0</v>
      </c>
      <c r="BR90" s="43">
        <f t="shared" si="538"/>
        <v>0</v>
      </c>
      <c r="BS90" s="43">
        <f t="shared" si="538"/>
        <v>0</v>
      </c>
      <c r="BV90" s="43">
        <f t="shared" ref="BV90:BZ90" si="539">BV36</f>
        <v>0</v>
      </c>
      <c r="BW90" s="43">
        <f t="shared" si="539"/>
        <v>0</v>
      </c>
      <c r="BX90" s="43">
        <f t="shared" si="539"/>
        <v>0</v>
      </c>
      <c r="BY90" s="43">
        <f t="shared" si="539"/>
        <v>0</v>
      </c>
      <c r="BZ90" s="43">
        <f t="shared" si="539"/>
        <v>0</v>
      </c>
      <c r="CC90" s="43">
        <f t="shared" ref="CC90:CG90" si="540">CC36</f>
        <v>0</v>
      </c>
      <c r="CD90" s="43">
        <f t="shared" si="540"/>
        <v>0</v>
      </c>
      <c r="CE90" s="43">
        <f t="shared" si="540"/>
        <v>0</v>
      </c>
      <c r="CF90" s="43">
        <f t="shared" si="540"/>
        <v>0</v>
      </c>
      <c r="CG90" s="43">
        <f t="shared" si="540"/>
        <v>0</v>
      </c>
      <c r="CH90" s="142"/>
    </row>
    <row r="91" spans="1:86" x14ac:dyDescent="0.3">
      <c r="A91" s="142"/>
      <c r="C91" s="42" t="s">
        <v>309</v>
      </c>
      <c r="D91" s="43">
        <f t="shared" si="526"/>
        <v>31536000</v>
      </c>
      <c r="E91" s="43">
        <f t="shared" si="526"/>
        <v>31536000</v>
      </c>
      <c r="F91" s="43">
        <f t="shared" si="526"/>
        <v>31536000</v>
      </c>
      <c r="G91" s="43">
        <f t="shared" si="526"/>
        <v>31536000</v>
      </c>
      <c r="H91" s="43">
        <f t="shared" si="526"/>
        <v>31536000</v>
      </c>
      <c r="K91" s="43">
        <f t="shared" si="527"/>
        <v>31536000</v>
      </c>
      <c r="L91" s="43">
        <f t="shared" si="527"/>
        <v>31536000</v>
      </c>
      <c r="M91" s="43">
        <f t="shared" si="527"/>
        <v>31536000</v>
      </c>
      <c r="N91" s="43">
        <f t="shared" si="527"/>
        <v>31536000</v>
      </c>
      <c r="O91" s="43">
        <f t="shared" si="527"/>
        <v>31536000</v>
      </c>
      <c r="R91" s="43">
        <f t="shared" si="528"/>
        <v>31536000</v>
      </c>
      <c r="S91" s="43">
        <f t="shared" si="528"/>
        <v>31536000</v>
      </c>
      <c r="T91" s="43">
        <f t="shared" si="528"/>
        <v>31536000</v>
      </c>
      <c r="U91" s="43">
        <f t="shared" si="528"/>
        <v>31536000</v>
      </c>
      <c r="V91" s="43">
        <f t="shared" si="528"/>
        <v>31536000</v>
      </c>
      <c r="Y91" s="43">
        <f t="shared" si="529"/>
        <v>31536000</v>
      </c>
      <c r="Z91" s="43">
        <f t="shared" si="529"/>
        <v>31536000</v>
      </c>
      <c r="AA91" s="43">
        <f t="shared" si="529"/>
        <v>31536000</v>
      </c>
      <c r="AB91" s="43">
        <f t="shared" si="529"/>
        <v>31536000</v>
      </c>
      <c r="AC91" s="43">
        <f t="shared" si="529"/>
        <v>31536000</v>
      </c>
      <c r="AF91" s="43">
        <f t="shared" si="530"/>
        <v>31536000</v>
      </c>
      <c r="AG91" s="43">
        <f t="shared" si="530"/>
        <v>31536000</v>
      </c>
      <c r="AH91" s="43">
        <f t="shared" si="530"/>
        <v>31536000</v>
      </c>
      <c r="AI91" s="43">
        <f t="shared" si="530"/>
        <v>31536000</v>
      </c>
      <c r="AJ91" s="43">
        <f t="shared" si="530"/>
        <v>31536000</v>
      </c>
      <c r="AK91" s="142"/>
      <c r="AX91" s="142"/>
      <c r="AZ91" s="42" t="s">
        <v>309</v>
      </c>
      <c r="BA91" s="43">
        <f t="shared" ref="BA91:BE91" si="541">BA37</f>
        <v>31536000</v>
      </c>
      <c r="BB91" s="43">
        <f t="shared" si="541"/>
        <v>31536000</v>
      </c>
      <c r="BC91" s="43">
        <f t="shared" si="541"/>
        <v>31536000</v>
      </c>
      <c r="BD91" s="43">
        <f t="shared" si="541"/>
        <v>31536000</v>
      </c>
      <c r="BE91" s="43">
        <f t="shared" si="541"/>
        <v>31536000</v>
      </c>
      <c r="BH91" s="43">
        <f t="shared" ref="BH91:BL91" si="542">BH37</f>
        <v>31536000</v>
      </c>
      <c r="BI91" s="43">
        <f t="shared" si="542"/>
        <v>31536000</v>
      </c>
      <c r="BJ91" s="43">
        <f t="shared" si="542"/>
        <v>31536000</v>
      </c>
      <c r="BK91" s="43">
        <f t="shared" si="542"/>
        <v>31536000</v>
      </c>
      <c r="BL91" s="43">
        <f t="shared" si="542"/>
        <v>31536000</v>
      </c>
      <c r="BO91" s="43">
        <f t="shared" ref="BO91:BS91" si="543">BO37</f>
        <v>31536000</v>
      </c>
      <c r="BP91" s="43">
        <f t="shared" si="543"/>
        <v>31536000</v>
      </c>
      <c r="BQ91" s="43">
        <f t="shared" si="543"/>
        <v>31536000</v>
      </c>
      <c r="BR91" s="43">
        <f t="shared" si="543"/>
        <v>31536000</v>
      </c>
      <c r="BS91" s="43">
        <f t="shared" si="543"/>
        <v>31536000</v>
      </c>
      <c r="BV91" s="43">
        <f t="shared" ref="BV91:BZ91" si="544">BV37</f>
        <v>31536000</v>
      </c>
      <c r="BW91" s="43">
        <f t="shared" si="544"/>
        <v>31536000</v>
      </c>
      <c r="BX91" s="43">
        <f t="shared" si="544"/>
        <v>31536000</v>
      </c>
      <c r="BY91" s="43">
        <f t="shared" si="544"/>
        <v>31536000</v>
      </c>
      <c r="BZ91" s="43">
        <f t="shared" si="544"/>
        <v>31536000</v>
      </c>
      <c r="CC91" s="43">
        <f t="shared" ref="CC91:CG91" si="545">CC37</f>
        <v>31536000</v>
      </c>
      <c r="CD91" s="43">
        <f t="shared" si="545"/>
        <v>31536000</v>
      </c>
      <c r="CE91" s="43">
        <f t="shared" si="545"/>
        <v>31536000</v>
      </c>
      <c r="CF91" s="43">
        <f t="shared" si="545"/>
        <v>31536000</v>
      </c>
      <c r="CG91" s="43">
        <f t="shared" si="545"/>
        <v>31536000</v>
      </c>
      <c r="CH91" s="142"/>
    </row>
    <row r="92" spans="1:86" x14ac:dyDescent="0.3">
      <c r="A92" s="142"/>
      <c r="C92" s="42" t="s">
        <v>450</v>
      </c>
      <c r="D92" s="43">
        <f t="shared" si="526"/>
        <v>0.35444579780755181</v>
      </c>
      <c r="E92" s="43">
        <f t="shared" si="526"/>
        <v>0.35444579780755181</v>
      </c>
      <c r="F92" s="43">
        <f t="shared" si="526"/>
        <v>0.35444579780755181</v>
      </c>
      <c r="G92" s="43">
        <f t="shared" si="526"/>
        <v>0.35444579780755181</v>
      </c>
      <c r="H92" s="43">
        <f t="shared" si="526"/>
        <v>0.35444579780755181</v>
      </c>
      <c r="K92" s="43">
        <f t="shared" si="527"/>
        <v>0.45444579780755179</v>
      </c>
      <c r="L92" s="43">
        <f t="shared" si="527"/>
        <v>0.45444579780755179</v>
      </c>
      <c r="M92" s="43">
        <f t="shared" si="527"/>
        <v>0.45444579780755179</v>
      </c>
      <c r="N92" s="43">
        <f t="shared" si="527"/>
        <v>0.45444579780755179</v>
      </c>
      <c r="O92" s="43">
        <f t="shared" si="527"/>
        <v>0.45444579780755179</v>
      </c>
      <c r="R92" s="43">
        <f t="shared" si="528"/>
        <v>0.25444579780755183</v>
      </c>
      <c r="S92" s="43">
        <f t="shared" si="528"/>
        <v>0.25444579780755183</v>
      </c>
      <c r="T92" s="43">
        <f t="shared" si="528"/>
        <v>0.25444579780755183</v>
      </c>
      <c r="U92" s="43">
        <f t="shared" si="528"/>
        <v>0.25444579780755183</v>
      </c>
      <c r="V92" s="43">
        <f t="shared" si="528"/>
        <v>0.25444579780755183</v>
      </c>
      <c r="Y92" s="43">
        <f t="shared" si="529"/>
        <v>0.35444579780755181</v>
      </c>
      <c r="Z92" s="43">
        <f t="shared" si="529"/>
        <v>0.35444579780755181</v>
      </c>
      <c r="AA92" s="43">
        <f t="shared" si="529"/>
        <v>0.35444579780755181</v>
      </c>
      <c r="AB92" s="43">
        <f t="shared" si="529"/>
        <v>0.35444579780755181</v>
      </c>
      <c r="AC92" s="43">
        <f t="shared" si="529"/>
        <v>0.35444579780755181</v>
      </c>
      <c r="AF92" s="43">
        <f t="shared" si="530"/>
        <v>0.35444579780755181</v>
      </c>
      <c r="AG92" s="43">
        <f t="shared" si="530"/>
        <v>0.35444579780755181</v>
      </c>
      <c r="AH92" s="43">
        <f t="shared" si="530"/>
        <v>0.35444579780755181</v>
      </c>
      <c r="AI92" s="43">
        <f t="shared" si="530"/>
        <v>0.35444579780755181</v>
      </c>
      <c r="AJ92" s="43">
        <f t="shared" si="530"/>
        <v>0.35444579780755181</v>
      </c>
      <c r="AK92" s="142"/>
      <c r="AX92" s="142"/>
      <c r="AZ92" s="42" t="s">
        <v>450</v>
      </c>
      <c r="BA92" s="43">
        <f t="shared" ref="BA92:BE92" si="546">BA38</f>
        <v>0.35444579780755181</v>
      </c>
      <c r="BB92" s="43">
        <f t="shared" si="546"/>
        <v>0.35444579780755181</v>
      </c>
      <c r="BC92" s="43">
        <f t="shared" si="546"/>
        <v>0.35444579780755181</v>
      </c>
      <c r="BD92" s="43">
        <f t="shared" si="546"/>
        <v>0.35444579780755181</v>
      </c>
      <c r="BE92" s="43">
        <f t="shared" si="546"/>
        <v>0.35444579780755181</v>
      </c>
      <c r="BH92" s="43">
        <f t="shared" ref="BH92:BL92" si="547">BH38</f>
        <v>0.45444579780755179</v>
      </c>
      <c r="BI92" s="43">
        <f t="shared" si="547"/>
        <v>0.45444579780755179</v>
      </c>
      <c r="BJ92" s="43">
        <f t="shared" si="547"/>
        <v>0.45444579780755179</v>
      </c>
      <c r="BK92" s="43">
        <f t="shared" si="547"/>
        <v>0.45444579780755179</v>
      </c>
      <c r="BL92" s="43">
        <f t="shared" si="547"/>
        <v>0.45444579780755179</v>
      </c>
      <c r="BO92" s="43">
        <f t="shared" ref="BO92:BS92" si="548">BO38</f>
        <v>0.25444579780755183</v>
      </c>
      <c r="BP92" s="43">
        <f t="shared" si="548"/>
        <v>0.25444579780755183</v>
      </c>
      <c r="BQ92" s="43">
        <f t="shared" si="548"/>
        <v>0.25444579780755183</v>
      </c>
      <c r="BR92" s="43">
        <f t="shared" si="548"/>
        <v>0.25444579780755183</v>
      </c>
      <c r="BS92" s="43">
        <f t="shared" si="548"/>
        <v>0.25444579780755183</v>
      </c>
      <c r="BV92" s="43">
        <f t="shared" ref="BV92:BZ92" si="549">BV38</f>
        <v>0.35444579780755181</v>
      </c>
      <c r="BW92" s="43">
        <f t="shared" si="549"/>
        <v>0.35444579780755181</v>
      </c>
      <c r="BX92" s="43">
        <f t="shared" si="549"/>
        <v>0.35444579780755181</v>
      </c>
      <c r="BY92" s="43">
        <f t="shared" si="549"/>
        <v>0.35444579780755181</v>
      </c>
      <c r="BZ92" s="43">
        <f t="shared" si="549"/>
        <v>0.35444579780755181</v>
      </c>
      <c r="CC92" s="43">
        <f t="shared" ref="CC92:CG92" si="550">CC38</f>
        <v>0.35444579780755181</v>
      </c>
      <c r="CD92" s="43">
        <f t="shared" si="550"/>
        <v>0.35444579780755181</v>
      </c>
      <c r="CE92" s="43">
        <f t="shared" si="550"/>
        <v>0.35444579780755181</v>
      </c>
      <c r="CF92" s="43">
        <f t="shared" si="550"/>
        <v>0.35444579780755181</v>
      </c>
      <c r="CG92" s="43">
        <f t="shared" si="550"/>
        <v>0.35444579780755181</v>
      </c>
      <c r="CH92" s="142"/>
    </row>
    <row r="93" spans="1:86" x14ac:dyDescent="0.3">
      <c r="A93" s="142"/>
      <c r="C93" s="42" t="s">
        <v>456</v>
      </c>
      <c r="D93" s="43">
        <f t="shared" si="526"/>
        <v>1.71696E-2</v>
      </c>
      <c r="E93" s="43">
        <f t="shared" si="526"/>
        <v>1.71696E-2</v>
      </c>
      <c r="F93" s="43">
        <f t="shared" si="526"/>
        <v>1.71696E-2</v>
      </c>
      <c r="G93" s="43">
        <f t="shared" si="526"/>
        <v>1.71696E-2</v>
      </c>
      <c r="H93" s="43">
        <f t="shared" si="526"/>
        <v>1.71696E-2</v>
      </c>
      <c r="K93" s="43">
        <f t="shared" si="527"/>
        <v>1.71696E-2</v>
      </c>
      <c r="L93" s="43">
        <f t="shared" si="527"/>
        <v>1.71696E-2</v>
      </c>
      <c r="M93" s="43">
        <f t="shared" si="527"/>
        <v>1.71696E-2</v>
      </c>
      <c r="N93" s="43">
        <f t="shared" si="527"/>
        <v>1.71696E-2</v>
      </c>
      <c r="O93" s="43">
        <f t="shared" si="527"/>
        <v>1.71696E-2</v>
      </c>
      <c r="R93" s="43">
        <f t="shared" si="528"/>
        <v>1.71696E-2</v>
      </c>
      <c r="S93" s="43">
        <f t="shared" si="528"/>
        <v>1.71696E-2</v>
      </c>
      <c r="T93" s="43">
        <f t="shared" si="528"/>
        <v>1.71696E-2</v>
      </c>
      <c r="U93" s="43">
        <f t="shared" si="528"/>
        <v>1.71696E-2</v>
      </c>
      <c r="V93" s="43">
        <f t="shared" si="528"/>
        <v>1.71696E-2</v>
      </c>
      <c r="Y93" s="43">
        <f t="shared" si="529"/>
        <v>1.71696E-2</v>
      </c>
      <c r="Z93" s="43">
        <f t="shared" si="529"/>
        <v>1.71696E-2</v>
      </c>
      <c r="AA93" s="43">
        <f t="shared" si="529"/>
        <v>1.71696E-2</v>
      </c>
      <c r="AB93" s="43">
        <f t="shared" si="529"/>
        <v>1.71696E-2</v>
      </c>
      <c r="AC93" s="43">
        <f t="shared" si="529"/>
        <v>1.71696E-2</v>
      </c>
      <c r="AF93" s="43">
        <f t="shared" si="530"/>
        <v>1.71696E-2</v>
      </c>
      <c r="AG93" s="43">
        <f t="shared" si="530"/>
        <v>1.71696E-2</v>
      </c>
      <c r="AH93" s="43">
        <f t="shared" si="530"/>
        <v>1.71696E-2</v>
      </c>
      <c r="AI93" s="43">
        <f t="shared" si="530"/>
        <v>1.71696E-2</v>
      </c>
      <c r="AJ93" s="43">
        <f t="shared" si="530"/>
        <v>1.71696E-2</v>
      </c>
      <c r="AK93" s="142"/>
      <c r="AX93" s="142"/>
      <c r="AZ93" s="42" t="str">
        <f>C93</f>
        <v>Total operational losses (OL) [10],[15] (/1)</v>
      </c>
      <c r="BA93" s="43">
        <f t="shared" ref="BA93:BE93" si="551">BA39</f>
        <v>1.2877200000000002E-2</v>
      </c>
      <c r="BB93" s="43">
        <f t="shared" si="551"/>
        <v>1.2877200000000002E-2</v>
      </c>
      <c r="BC93" s="43">
        <f t="shared" si="551"/>
        <v>1.2877200000000002E-2</v>
      </c>
      <c r="BD93" s="43">
        <f t="shared" si="551"/>
        <v>1.2877200000000002E-2</v>
      </c>
      <c r="BE93" s="43">
        <f t="shared" si="551"/>
        <v>1.2877200000000002E-2</v>
      </c>
      <c r="BH93" s="43">
        <f t="shared" ref="BH93:BL93" si="552">BH39</f>
        <v>1.2877200000000002E-2</v>
      </c>
      <c r="BI93" s="43">
        <f t="shared" si="552"/>
        <v>1.2877200000000002E-2</v>
      </c>
      <c r="BJ93" s="43">
        <f t="shared" si="552"/>
        <v>1.2877200000000002E-2</v>
      </c>
      <c r="BK93" s="43">
        <f t="shared" si="552"/>
        <v>1.2877200000000002E-2</v>
      </c>
      <c r="BL93" s="43">
        <f t="shared" si="552"/>
        <v>1.2877200000000002E-2</v>
      </c>
      <c r="BO93" s="43">
        <f t="shared" ref="BO93:BS93" si="553">BO39</f>
        <v>1.2877200000000002E-2</v>
      </c>
      <c r="BP93" s="43">
        <f t="shared" si="553"/>
        <v>1.2877200000000002E-2</v>
      </c>
      <c r="BQ93" s="43">
        <f t="shared" si="553"/>
        <v>1.2877200000000002E-2</v>
      </c>
      <c r="BR93" s="43">
        <f t="shared" si="553"/>
        <v>1.2877200000000002E-2</v>
      </c>
      <c r="BS93" s="43">
        <f t="shared" si="553"/>
        <v>1.2877200000000002E-2</v>
      </c>
      <c r="BV93" s="43">
        <f t="shared" ref="BV93:BZ93" si="554">BV39</f>
        <v>1.2877200000000002E-2</v>
      </c>
      <c r="BW93" s="43">
        <f t="shared" si="554"/>
        <v>1.2877200000000002E-2</v>
      </c>
      <c r="BX93" s="43">
        <f t="shared" si="554"/>
        <v>1.2877200000000002E-2</v>
      </c>
      <c r="BY93" s="43">
        <f t="shared" si="554"/>
        <v>1.2877200000000002E-2</v>
      </c>
      <c r="BZ93" s="43">
        <f t="shared" si="554"/>
        <v>1.2877200000000002E-2</v>
      </c>
      <c r="CC93" s="43">
        <f t="shared" ref="CC93:CG93" si="555">CC39</f>
        <v>1.2877200000000002E-2</v>
      </c>
      <c r="CD93" s="43">
        <f t="shared" si="555"/>
        <v>1.2877200000000002E-2</v>
      </c>
      <c r="CE93" s="43">
        <f t="shared" si="555"/>
        <v>1.2877200000000002E-2</v>
      </c>
      <c r="CF93" s="43">
        <f t="shared" si="555"/>
        <v>1.2877200000000002E-2</v>
      </c>
      <c r="CG93" s="43">
        <f t="shared" si="555"/>
        <v>1.2877200000000002E-2</v>
      </c>
      <c r="CH93" s="142"/>
    </row>
    <row r="94" spans="1:86" x14ac:dyDescent="0.3">
      <c r="A94" s="142"/>
      <c r="C94" s="42" t="str">
        <f>'ESOIstatic Ebus'!AZ94</f>
        <v>Charge losses ratio (CL) [15] (/1)</v>
      </c>
      <c r="D94" s="43">
        <f t="shared" si="526"/>
        <v>0.21315468940316687</v>
      </c>
      <c r="E94" s="43">
        <f t="shared" si="526"/>
        <v>0.21315468940316687</v>
      </c>
      <c r="F94" s="43">
        <f t="shared" si="526"/>
        <v>0.21315468940316687</v>
      </c>
      <c r="G94" s="43">
        <f t="shared" si="526"/>
        <v>0.21315468940316687</v>
      </c>
      <c r="H94" s="43">
        <f t="shared" si="526"/>
        <v>0.21315468940316687</v>
      </c>
      <c r="K94" s="43">
        <f t="shared" si="527"/>
        <v>0.21315468940316687</v>
      </c>
      <c r="L94" s="43">
        <f t="shared" si="527"/>
        <v>0.21315468940316687</v>
      </c>
      <c r="M94" s="43">
        <f t="shared" si="527"/>
        <v>0.21315468940316687</v>
      </c>
      <c r="N94" s="43">
        <f t="shared" si="527"/>
        <v>0.21315468940316687</v>
      </c>
      <c r="O94" s="43">
        <f t="shared" si="527"/>
        <v>0.21315468940316687</v>
      </c>
      <c r="R94" s="43">
        <f t="shared" si="528"/>
        <v>0.21315468940316687</v>
      </c>
      <c r="S94" s="43">
        <f t="shared" si="528"/>
        <v>0.21315468940316687</v>
      </c>
      <c r="T94" s="43">
        <f t="shared" si="528"/>
        <v>0.21315468940316687</v>
      </c>
      <c r="U94" s="43">
        <f t="shared" si="528"/>
        <v>0.21315468940316687</v>
      </c>
      <c r="V94" s="43">
        <f t="shared" si="528"/>
        <v>0.21315468940316687</v>
      </c>
      <c r="Y94" s="43">
        <f t="shared" si="529"/>
        <v>0.31315468940316687</v>
      </c>
      <c r="Z94" s="43">
        <f t="shared" si="529"/>
        <v>0.31315468940316687</v>
      </c>
      <c r="AA94" s="43">
        <f t="shared" si="529"/>
        <v>0.31315468940316687</v>
      </c>
      <c r="AB94" s="43">
        <f t="shared" si="529"/>
        <v>0.31315468940316687</v>
      </c>
      <c r="AC94" s="43">
        <f t="shared" si="529"/>
        <v>0.31315468940316687</v>
      </c>
      <c r="AF94" s="43">
        <f t="shared" si="530"/>
        <v>0.11315468940316686</v>
      </c>
      <c r="AG94" s="43">
        <f t="shared" si="530"/>
        <v>0.11315468940316686</v>
      </c>
      <c r="AH94" s="43">
        <f t="shared" si="530"/>
        <v>0.11315468940316686</v>
      </c>
      <c r="AI94" s="43">
        <f t="shared" si="530"/>
        <v>0.11315468940316686</v>
      </c>
      <c r="AJ94" s="43">
        <f t="shared" si="530"/>
        <v>0.11315468940316686</v>
      </c>
      <c r="AK94" s="142"/>
      <c r="AX94" s="142"/>
      <c r="AZ94" s="42" t="str">
        <f>C94</f>
        <v>Charge losses ratio (CL) [15] (/1)</v>
      </c>
      <c r="BA94" s="43">
        <f t="shared" ref="BA94:BE94" si="556">BA40</f>
        <v>0.21315468940316687</v>
      </c>
      <c r="BB94" s="43">
        <f t="shared" si="556"/>
        <v>0.21315468940316687</v>
      </c>
      <c r="BC94" s="43">
        <f t="shared" si="556"/>
        <v>0.21315468940316687</v>
      </c>
      <c r="BD94" s="43">
        <f t="shared" si="556"/>
        <v>0.21315468940316687</v>
      </c>
      <c r="BE94" s="43">
        <f t="shared" si="556"/>
        <v>0.21315468940316687</v>
      </c>
      <c r="BH94" s="43">
        <f t="shared" ref="BH94:BL94" si="557">BH40</f>
        <v>0.21315468940316687</v>
      </c>
      <c r="BI94" s="43">
        <f t="shared" si="557"/>
        <v>0.21315468940316687</v>
      </c>
      <c r="BJ94" s="43">
        <f t="shared" si="557"/>
        <v>0.21315468940316687</v>
      </c>
      <c r="BK94" s="43">
        <f t="shared" si="557"/>
        <v>0.21315468940316687</v>
      </c>
      <c r="BL94" s="43">
        <f t="shared" si="557"/>
        <v>0.21315468940316687</v>
      </c>
      <c r="BO94" s="43">
        <f t="shared" ref="BO94:BS94" si="558">BO40</f>
        <v>0.21315468940316687</v>
      </c>
      <c r="BP94" s="43">
        <f t="shared" si="558"/>
        <v>0.21315468940316687</v>
      </c>
      <c r="BQ94" s="43">
        <f t="shared" si="558"/>
        <v>0.21315468940316687</v>
      </c>
      <c r="BR94" s="43">
        <f t="shared" si="558"/>
        <v>0.21315468940316687</v>
      </c>
      <c r="BS94" s="43">
        <f t="shared" si="558"/>
        <v>0.21315468940316687</v>
      </c>
      <c r="BV94" s="43">
        <f t="shared" ref="BV94:BZ94" si="559">BV40</f>
        <v>0.31315468940316687</v>
      </c>
      <c r="BW94" s="43">
        <f t="shared" si="559"/>
        <v>0.31315468940316687</v>
      </c>
      <c r="BX94" s="43">
        <f t="shared" si="559"/>
        <v>0.31315468940316687</v>
      </c>
      <c r="BY94" s="43">
        <f t="shared" si="559"/>
        <v>0.31315468940316687</v>
      </c>
      <c r="BZ94" s="43">
        <f t="shared" si="559"/>
        <v>0.31315468940316687</v>
      </c>
      <c r="CC94" s="43">
        <f t="shared" ref="CC94:CG94" si="560">CC40</f>
        <v>0.11315468940316686</v>
      </c>
      <c r="CD94" s="43">
        <f t="shared" si="560"/>
        <v>0.11315468940316686</v>
      </c>
      <c r="CE94" s="43">
        <f t="shared" si="560"/>
        <v>0.11315468940316686</v>
      </c>
      <c r="CF94" s="43">
        <f t="shared" si="560"/>
        <v>0.11315468940316686</v>
      </c>
      <c r="CG94" s="43">
        <f t="shared" si="560"/>
        <v>0.11315468940316686</v>
      </c>
      <c r="CH94" s="142"/>
    </row>
    <row r="95" spans="1:86" x14ac:dyDescent="0.3">
      <c r="A95" s="142"/>
      <c r="C95" s="42" t="s">
        <v>303</v>
      </c>
      <c r="D95" s="43">
        <f t="shared" si="526"/>
        <v>978897.02620497672</v>
      </c>
      <c r="E95" s="43">
        <f t="shared" si="526"/>
        <v>978897.02620497672</v>
      </c>
      <c r="F95" s="43">
        <f t="shared" si="526"/>
        <v>978897.02620497672</v>
      </c>
      <c r="G95" s="43">
        <f t="shared" si="526"/>
        <v>978897.02620497672</v>
      </c>
      <c r="H95" s="43">
        <f t="shared" si="526"/>
        <v>978897.02620497672</v>
      </c>
      <c r="K95" s="43">
        <f t="shared" si="527"/>
        <v>827260.33591926238</v>
      </c>
      <c r="L95" s="43">
        <f t="shared" si="527"/>
        <v>827260.33591926238</v>
      </c>
      <c r="M95" s="43">
        <f t="shared" si="527"/>
        <v>827260.33591926238</v>
      </c>
      <c r="N95" s="43">
        <f t="shared" si="527"/>
        <v>827260.33591926238</v>
      </c>
      <c r="O95" s="43">
        <f t="shared" si="527"/>
        <v>827260.33591926238</v>
      </c>
      <c r="R95" s="43">
        <f t="shared" si="528"/>
        <v>1130533.7164906911</v>
      </c>
      <c r="S95" s="43">
        <f t="shared" si="528"/>
        <v>1130533.7164906911</v>
      </c>
      <c r="T95" s="43">
        <f t="shared" si="528"/>
        <v>1130533.7164906911</v>
      </c>
      <c r="U95" s="43">
        <f t="shared" si="528"/>
        <v>1130533.7164906911</v>
      </c>
      <c r="V95" s="43">
        <f t="shared" si="528"/>
        <v>1130533.7164906911</v>
      </c>
      <c r="Y95" s="43">
        <f t="shared" si="529"/>
        <v>978897.02620497672</v>
      </c>
      <c r="Z95" s="43">
        <f t="shared" si="529"/>
        <v>978897.02620497672</v>
      </c>
      <c r="AA95" s="43">
        <f t="shared" si="529"/>
        <v>978897.02620497672</v>
      </c>
      <c r="AB95" s="43">
        <f t="shared" si="529"/>
        <v>978897.02620497672</v>
      </c>
      <c r="AC95" s="43">
        <f t="shared" si="529"/>
        <v>978897.02620497672</v>
      </c>
      <c r="AF95" s="43">
        <f t="shared" si="530"/>
        <v>978897.02620497672</v>
      </c>
      <c r="AG95" s="43">
        <f t="shared" si="530"/>
        <v>978897.02620497672</v>
      </c>
      <c r="AH95" s="43">
        <f t="shared" si="530"/>
        <v>978897.02620497672</v>
      </c>
      <c r="AI95" s="43">
        <f t="shared" si="530"/>
        <v>978897.02620497672</v>
      </c>
      <c r="AJ95" s="43">
        <f t="shared" si="530"/>
        <v>978897.02620497672</v>
      </c>
      <c r="AK95" s="142"/>
      <c r="AX95" s="142"/>
      <c r="AZ95" s="42" t="s">
        <v>303</v>
      </c>
      <c r="BA95" s="43">
        <f t="shared" ref="BA95:BE95" si="561">BA41</f>
        <v>1310896.3301896641</v>
      </c>
      <c r="BB95" s="43">
        <f t="shared" si="561"/>
        <v>1310896.3301896641</v>
      </c>
      <c r="BC95" s="43">
        <f t="shared" si="561"/>
        <v>1310896.3301896641</v>
      </c>
      <c r="BD95" s="43">
        <f t="shared" si="561"/>
        <v>1310896.3301896641</v>
      </c>
      <c r="BE95" s="43">
        <f t="shared" si="561"/>
        <v>1310896.3301896641</v>
      </c>
      <c r="BH95" s="43">
        <f t="shared" ref="BH95:BL95" si="562">BH41</f>
        <v>1107831.0684753784</v>
      </c>
      <c r="BI95" s="43">
        <f t="shared" si="562"/>
        <v>1107831.0684753784</v>
      </c>
      <c r="BJ95" s="43">
        <f t="shared" si="562"/>
        <v>1107831.0684753784</v>
      </c>
      <c r="BK95" s="43">
        <f t="shared" si="562"/>
        <v>1107831.0684753784</v>
      </c>
      <c r="BL95" s="43">
        <f t="shared" si="562"/>
        <v>1107831.0684753784</v>
      </c>
      <c r="BO95" s="43">
        <f t="shared" ref="BO95:BS95" si="563">BO41</f>
        <v>1513961.5919039499</v>
      </c>
      <c r="BP95" s="43">
        <f t="shared" si="563"/>
        <v>1513961.5919039499</v>
      </c>
      <c r="BQ95" s="43">
        <f t="shared" si="563"/>
        <v>1513961.5919039499</v>
      </c>
      <c r="BR95" s="43">
        <f t="shared" si="563"/>
        <v>1513961.5919039499</v>
      </c>
      <c r="BS95" s="43">
        <f t="shared" si="563"/>
        <v>1513961.5919039499</v>
      </c>
      <c r="BV95" s="43">
        <f t="shared" ref="BV95:BZ95" si="564">BV41</f>
        <v>1310896.3301896641</v>
      </c>
      <c r="BW95" s="43">
        <f t="shared" si="564"/>
        <v>1310896.3301896641</v>
      </c>
      <c r="BX95" s="43">
        <f t="shared" si="564"/>
        <v>1310896.3301896641</v>
      </c>
      <c r="BY95" s="43">
        <f t="shared" si="564"/>
        <v>1310896.3301896641</v>
      </c>
      <c r="BZ95" s="43">
        <f t="shared" si="564"/>
        <v>1310896.3301896641</v>
      </c>
      <c r="CC95" s="43">
        <f t="shared" ref="CC95:CG95" si="565">CC41</f>
        <v>1310896.3301896641</v>
      </c>
      <c r="CD95" s="43">
        <f t="shared" si="565"/>
        <v>1310896.3301896641</v>
      </c>
      <c r="CE95" s="43">
        <f t="shared" si="565"/>
        <v>1310896.3301896641</v>
      </c>
      <c r="CF95" s="43">
        <f t="shared" si="565"/>
        <v>1310896.3301896641</v>
      </c>
      <c r="CG95" s="43">
        <f t="shared" si="565"/>
        <v>1310896.3301896641</v>
      </c>
      <c r="CH95" s="142"/>
    </row>
    <row r="96" spans="1:86" x14ac:dyDescent="0.3">
      <c r="A96" s="142"/>
      <c r="C96" s="42" t="s">
        <v>304</v>
      </c>
      <c r="D96" s="43">
        <f t="shared" si="526"/>
        <v>1516366.9028571432</v>
      </c>
      <c r="E96" s="43">
        <f t="shared" si="526"/>
        <v>1516366.9028571432</v>
      </c>
      <c r="F96" s="43">
        <f t="shared" si="526"/>
        <v>1516366.9028571432</v>
      </c>
      <c r="G96" s="43">
        <f t="shared" si="526"/>
        <v>1516366.9028571432</v>
      </c>
      <c r="H96" s="43">
        <f t="shared" si="526"/>
        <v>1516366.9028571432</v>
      </c>
      <c r="K96" s="43">
        <f t="shared" si="527"/>
        <v>1516366.9028571432</v>
      </c>
      <c r="L96" s="43">
        <f t="shared" si="527"/>
        <v>1516366.9028571432</v>
      </c>
      <c r="M96" s="43">
        <f t="shared" si="527"/>
        <v>1516366.9028571432</v>
      </c>
      <c r="N96" s="43">
        <f t="shared" si="527"/>
        <v>1516366.9028571432</v>
      </c>
      <c r="O96" s="43">
        <f t="shared" si="527"/>
        <v>1516366.9028571432</v>
      </c>
      <c r="R96" s="43">
        <f t="shared" si="528"/>
        <v>1516366.9028571432</v>
      </c>
      <c r="S96" s="43">
        <f t="shared" si="528"/>
        <v>1516366.9028571432</v>
      </c>
      <c r="T96" s="43">
        <f t="shared" si="528"/>
        <v>1516366.9028571432</v>
      </c>
      <c r="U96" s="43">
        <f t="shared" si="528"/>
        <v>1516366.9028571432</v>
      </c>
      <c r="V96" s="43">
        <f t="shared" si="528"/>
        <v>1516366.9028571432</v>
      </c>
      <c r="Y96" s="43">
        <f t="shared" si="529"/>
        <v>1516366.9028571432</v>
      </c>
      <c r="Z96" s="43">
        <f t="shared" si="529"/>
        <v>1516366.9028571432</v>
      </c>
      <c r="AA96" s="43">
        <f t="shared" si="529"/>
        <v>1516366.9028571432</v>
      </c>
      <c r="AB96" s="43">
        <f t="shared" si="529"/>
        <v>1516366.9028571432</v>
      </c>
      <c r="AC96" s="43">
        <f t="shared" si="529"/>
        <v>1516366.9028571432</v>
      </c>
      <c r="AF96" s="43">
        <f t="shared" si="530"/>
        <v>1516366.9028571432</v>
      </c>
      <c r="AG96" s="43">
        <f t="shared" si="530"/>
        <v>1516366.9028571432</v>
      </c>
      <c r="AH96" s="43">
        <f t="shared" si="530"/>
        <v>1516366.9028571432</v>
      </c>
      <c r="AI96" s="43">
        <f t="shared" si="530"/>
        <v>1516366.9028571432</v>
      </c>
      <c r="AJ96" s="43">
        <f t="shared" si="530"/>
        <v>1516366.9028571432</v>
      </c>
      <c r="AK96" s="142"/>
      <c r="AX96" s="142"/>
      <c r="AZ96" s="42" t="s">
        <v>304</v>
      </c>
      <c r="BA96" s="43">
        <f t="shared" ref="BA96:BE96" si="566">BA42</f>
        <v>2030652.6171428573</v>
      </c>
      <c r="BB96" s="43">
        <f t="shared" si="566"/>
        <v>2030652.6171428573</v>
      </c>
      <c r="BC96" s="43">
        <f t="shared" si="566"/>
        <v>2030652.6171428573</v>
      </c>
      <c r="BD96" s="43">
        <f t="shared" si="566"/>
        <v>2030652.6171428573</v>
      </c>
      <c r="BE96" s="43">
        <f t="shared" si="566"/>
        <v>2030652.6171428573</v>
      </c>
      <c r="BH96" s="43">
        <f t="shared" ref="BH96:BL96" si="567">BH42</f>
        <v>2030652.6171428573</v>
      </c>
      <c r="BI96" s="43">
        <f t="shared" si="567"/>
        <v>2030652.6171428573</v>
      </c>
      <c r="BJ96" s="43">
        <f t="shared" si="567"/>
        <v>2030652.6171428573</v>
      </c>
      <c r="BK96" s="43">
        <f t="shared" si="567"/>
        <v>2030652.6171428573</v>
      </c>
      <c r="BL96" s="43">
        <f t="shared" si="567"/>
        <v>2030652.6171428573</v>
      </c>
      <c r="BO96" s="43">
        <f t="shared" ref="BO96:BS96" si="568">BO42</f>
        <v>2030652.6171428573</v>
      </c>
      <c r="BP96" s="43">
        <f t="shared" si="568"/>
        <v>2030652.6171428573</v>
      </c>
      <c r="BQ96" s="43">
        <f t="shared" si="568"/>
        <v>2030652.6171428573</v>
      </c>
      <c r="BR96" s="43">
        <f t="shared" si="568"/>
        <v>2030652.6171428573</v>
      </c>
      <c r="BS96" s="43">
        <f t="shared" si="568"/>
        <v>2030652.6171428573</v>
      </c>
      <c r="BV96" s="43">
        <f t="shared" ref="BV96:BZ96" si="569">BV42</f>
        <v>2030652.6171428573</v>
      </c>
      <c r="BW96" s="43">
        <f t="shared" si="569"/>
        <v>2030652.6171428573</v>
      </c>
      <c r="BX96" s="43">
        <f t="shared" si="569"/>
        <v>2030652.6171428573</v>
      </c>
      <c r="BY96" s="43">
        <f t="shared" si="569"/>
        <v>2030652.6171428573</v>
      </c>
      <c r="BZ96" s="43">
        <f t="shared" si="569"/>
        <v>2030652.6171428573</v>
      </c>
      <c r="CC96" s="43">
        <f t="shared" ref="CC96:CG96" si="570">CC42</f>
        <v>2030652.6171428573</v>
      </c>
      <c r="CD96" s="43">
        <f t="shared" si="570"/>
        <v>2030652.6171428573</v>
      </c>
      <c r="CE96" s="43">
        <f t="shared" si="570"/>
        <v>2030652.6171428573</v>
      </c>
      <c r="CF96" s="43">
        <f t="shared" si="570"/>
        <v>2030652.6171428573</v>
      </c>
      <c r="CG96" s="43">
        <f t="shared" si="570"/>
        <v>2030652.6171428573</v>
      </c>
      <c r="CH96" s="142"/>
    </row>
    <row r="97" spans="1:86" x14ac:dyDescent="0.3">
      <c r="A97" s="142"/>
      <c r="C97" s="42" t="s">
        <v>428</v>
      </c>
      <c r="D97" s="43">
        <f t="shared" si="526"/>
        <v>220165.02431000001</v>
      </c>
      <c r="E97" s="43">
        <f t="shared" si="526"/>
        <v>220165.02431000001</v>
      </c>
      <c r="F97" s="43">
        <f t="shared" si="526"/>
        <v>220165.02431000001</v>
      </c>
      <c r="G97" s="43">
        <f t="shared" si="526"/>
        <v>220165.02431000001</v>
      </c>
      <c r="H97" s="43">
        <f t="shared" si="526"/>
        <v>220165.02431000001</v>
      </c>
      <c r="K97" s="43">
        <f t="shared" si="527"/>
        <v>220165.02431000001</v>
      </c>
      <c r="L97" s="43">
        <f t="shared" si="527"/>
        <v>220165.02431000001</v>
      </c>
      <c r="M97" s="43">
        <f t="shared" si="527"/>
        <v>220165.02431000001</v>
      </c>
      <c r="N97" s="43">
        <f t="shared" si="527"/>
        <v>220165.02431000001</v>
      </c>
      <c r="O97" s="43">
        <f t="shared" si="527"/>
        <v>220165.02431000001</v>
      </c>
      <c r="R97" s="43">
        <f t="shared" si="528"/>
        <v>220165.02431000001</v>
      </c>
      <c r="S97" s="43">
        <f t="shared" si="528"/>
        <v>220165.02431000001</v>
      </c>
      <c r="T97" s="43">
        <f t="shared" si="528"/>
        <v>220165.02431000001</v>
      </c>
      <c r="U97" s="43">
        <f t="shared" si="528"/>
        <v>220165.02431000001</v>
      </c>
      <c r="V97" s="43">
        <f t="shared" si="528"/>
        <v>220165.02431000001</v>
      </c>
      <c r="Y97" s="43">
        <f t="shared" si="529"/>
        <v>220165.02431000001</v>
      </c>
      <c r="Z97" s="43">
        <f t="shared" si="529"/>
        <v>220165.02431000001</v>
      </c>
      <c r="AA97" s="43">
        <f t="shared" si="529"/>
        <v>220165.02431000001</v>
      </c>
      <c r="AB97" s="43">
        <f t="shared" si="529"/>
        <v>220165.02431000001</v>
      </c>
      <c r="AC97" s="43">
        <f t="shared" si="529"/>
        <v>220165.02431000001</v>
      </c>
      <c r="AF97" s="43">
        <f t="shared" si="530"/>
        <v>220165.02431000001</v>
      </c>
      <c r="AG97" s="43">
        <f t="shared" si="530"/>
        <v>220165.02431000001</v>
      </c>
      <c r="AH97" s="43">
        <f t="shared" si="530"/>
        <v>220165.02431000001</v>
      </c>
      <c r="AI97" s="43">
        <f t="shared" si="530"/>
        <v>220165.02431000001</v>
      </c>
      <c r="AJ97" s="43">
        <f t="shared" si="530"/>
        <v>220165.02431000001</v>
      </c>
      <c r="AK97" s="142"/>
      <c r="AX97" s="142"/>
      <c r="AZ97" s="42" t="s">
        <v>428</v>
      </c>
      <c r="BA97" s="43">
        <f t="shared" ref="BA97:BE97" si="571">BA43</f>
        <v>220165.02431000001</v>
      </c>
      <c r="BB97" s="43">
        <f t="shared" si="571"/>
        <v>220165.02431000001</v>
      </c>
      <c r="BC97" s="43">
        <f t="shared" si="571"/>
        <v>220165.02431000001</v>
      </c>
      <c r="BD97" s="43">
        <f t="shared" si="571"/>
        <v>220165.02431000001</v>
      </c>
      <c r="BE97" s="43">
        <f t="shared" si="571"/>
        <v>220165.02431000001</v>
      </c>
      <c r="BH97" s="43">
        <f t="shared" ref="BH97:BL97" si="572">BH43</f>
        <v>220165.02431000001</v>
      </c>
      <c r="BI97" s="43">
        <f t="shared" si="572"/>
        <v>220165.02431000001</v>
      </c>
      <c r="BJ97" s="43">
        <f t="shared" si="572"/>
        <v>220165.02431000001</v>
      </c>
      <c r="BK97" s="43">
        <f t="shared" si="572"/>
        <v>220165.02431000001</v>
      </c>
      <c r="BL97" s="43">
        <f t="shared" si="572"/>
        <v>220165.02431000001</v>
      </c>
      <c r="BO97" s="43">
        <f t="shared" ref="BO97:BS97" si="573">BO43</f>
        <v>220165.02431000001</v>
      </c>
      <c r="BP97" s="43">
        <f t="shared" si="573"/>
        <v>220165.02431000001</v>
      </c>
      <c r="BQ97" s="43">
        <f t="shared" si="573"/>
        <v>220165.02431000001</v>
      </c>
      <c r="BR97" s="43">
        <f t="shared" si="573"/>
        <v>220165.02431000001</v>
      </c>
      <c r="BS97" s="43">
        <f t="shared" si="573"/>
        <v>220165.02431000001</v>
      </c>
      <c r="BV97" s="43">
        <f t="shared" ref="BV97:BZ97" si="574">BV43</f>
        <v>220165.02431000001</v>
      </c>
      <c r="BW97" s="43">
        <f t="shared" si="574"/>
        <v>220165.02431000001</v>
      </c>
      <c r="BX97" s="43">
        <f t="shared" si="574"/>
        <v>220165.02431000001</v>
      </c>
      <c r="BY97" s="43">
        <f t="shared" si="574"/>
        <v>220165.02431000001</v>
      </c>
      <c r="BZ97" s="43">
        <f t="shared" si="574"/>
        <v>220165.02431000001</v>
      </c>
      <c r="CC97" s="43">
        <f t="shared" ref="CC97:CG97" si="575">CC43</f>
        <v>220165.02431000001</v>
      </c>
      <c r="CD97" s="43">
        <f t="shared" si="575"/>
        <v>220165.02431000001</v>
      </c>
      <c r="CE97" s="43">
        <f t="shared" si="575"/>
        <v>220165.02431000001</v>
      </c>
      <c r="CF97" s="43">
        <f t="shared" si="575"/>
        <v>220165.02431000001</v>
      </c>
      <c r="CG97" s="43">
        <f t="shared" si="575"/>
        <v>220165.02431000001</v>
      </c>
      <c r="CH97" s="142"/>
    </row>
    <row r="98" spans="1:86" x14ac:dyDescent="0.3">
      <c r="A98" s="142"/>
      <c r="C98" s="42" t="s">
        <v>305</v>
      </c>
      <c r="D98" s="43">
        <f t="shared" si="526"/>
        <v>29003.817150000003</v>
      </c>
      <c r="E98" s="43">
        <f t="shared" si="526"/>
        <v>29003.817150000003</v>
      </c>
      <c r="F98" s="43">
        <f t="shared" si="526"/>
        <v>29003.817150000003</v>
      </c>
      <c r="G98" s="43">
        <f t="shared" si="526"/>
        <v>29003.817150000003</v>
      </c>
      <c r="H98" s="43">
        <f t="shared" si="526"/>
        <v>29003.817150000003</v>
      </c>
      <c r="K98" s="43">
        <f t="shared" si="527"/>
        <v>29003.817150000003</v>
      </c>
      <c r="L98" s="43">
        <f t="shared" si="527"/>
        <v>29003.817150000003</v>
      </c>
      <c r="M98" s="43">
        <f t="shared" si="527"/>
        <v>29003.817150000003</v>
      </c>
      <c r="N98" s="43">
        <f t="shared" si="527"/>
        <v>29003.817150000003</v>
      </c>
      <c r="O98" s="43">
        <f t="shared" si="527"/>
        <v>29003.817150000003</v>
      </c>
      <c r="R98" s="43">
        <f t="shared" si="528"/>
        <v>29003.817150000003</v>
      </c>
      <c r="S98" s="43">
        <f t="shared" si="528"/>
        <v>29003.817150000003</v>
      </c>
      <c r="T98" s="43">
        <f t="shared" si="528"/>
        <v>29003.817150000003</v>
      </c>
      <c r="U98" s="43">
        <f t="shared" si="528"/>
        <v>29003.817150000003</v>
      </c>
      <c r="V98" s="43">
        <f t="shared" si="528"/>
        <v>29003.817150000003</v>
      </c>
      <c r="Y98" s="43">
        <f t="shared" si="529"/>
        <v>29003.817150000003</v>
      </c>
      <c r="Z98" s="43">
        <f t="shared" si="529"/>
        <v>29003.817150000003</v>
      </c>
      <c r="AA98" s="43">
        <f t="shared" si="529"/>
        <v>29003.817150000003</v>
      </c>
      <c r="AB98" s="43">
        <f t="shared" si="529"/>
        <v>29003.817150000003</v>
      </c>
      <c r="AC98" s="43">
        <f t="shared" si="529"/>
        <v>29003.817150000003</v>
      </c>
      <c r="AF98" s="43">
        <f t="shared" si="530"/>
        <v>29003.817150000003</v>
      </c>
      <c r="AG98" s="43">
        <f t="shared" si="530"/>
        <v>29003.817150000003</v>
      </c>
      <c r="AH98" s="43">
        <f t="shared" si="530"/>
        <v>29003.817150000003</v>
      </c>
      <c r="AI98" s="43">
        <f t="shared" si="530"/>
        <v>29003.817150000003</v>
      </c>
      <c r="AJ98" s="43">
        <f t="shared" si="530"/>
        <v>29003.817150000003</v>
      </c>
      <c r="AK98" s="142"/>
      <c r="AX98" s="142"/>
      <c r="AZ98" s="42" t="s">
        <v>305</v>
      </c>
      <c r="BA98" s="43">
        <f t="shared" ref="BA98:BE98" si="576">BA44</f>
        <v>29003.817150000003</v>
      </c>
      <c r="BB98" s="43">
        <f t="shared" si="576"/>
        <v>29003.817150000003</v>
      </c>
      <c r="BC98" s="43">
        <f t="shared" si="576"/>
        <v>29003.817150000003</v>
      </c>
      <c r="BD98" s="43">
        <f t="shared" si="576"/>
        <v>29003.817150000003</v>
      </c>
      <c r="BE98" s="43">
        <f t="shared" si="576"/>
        <v>29003.817150000003</v>
      </c>
      <c r="BH98" s="43">
        <f t="shared" ref="BH98:BL98" si="577">BH44</f>
        <v>29003.817150000003</v>
      </c>
      <c r="BI98" s="43">
        <f t="shared" si="577"/>
        <v>29003.817150000003</v>
      </c>
      <c r="BJ98" s="43">
        <f t="shared" si="577"/>
        <v>29003.817150000003</v>
      </c>
      <c r="BK98" s="43">
        <f t="shared" si="577"/>
        <v>29003.817150000003</v>
      </c>
      <c r="BL98" s="43">
        <f t="shared" si="577"/>
        <v>29003.817150000003</v>
      </c>
      <c r="BO98" s="43">
        <f t="shared" ref="BO98:BS98" si="578">BO44</f>
        <v>29003.817150000003</v>
      </c>
      <c r="BP98" s="43">
        <f t="shared" si="578"/>
        <v>29003.817150000003</v>
      </c>
      <c r="BQ98" s="43">
        <f t="shared" si="578"/>
        <v>29003.817150000003</v>
      </c>
      <c r="BR98" s="43">
        <f t="shared" si="578"/>
        <v>29003.817150000003</v>
      </c>
      <c r="BS98" s="43">
        <f t="shared" si="578"/>
        <v>29003.817150000003</v>
      </c>
      <c r="BV98" s="43">
        <f t="shared" ref="BV98:BZ98" si="579">BV44</f>
        <v>29003.817150000003</v>
      </c>
      <c r="BW98" s="43">
        <f t="shared" si="579"/>
        <v>29003.817150000003</v>
      </c>
      <c r="BX98" s="43">
        <f t="shared" si="579"/>
        <v>29003.817150000003</v>
      </c>
      <c r="BY98" s="43">
        <f t="shared" si="579"/>
        <v>29003.817150000003</v>
      </c>
      <c r="BZ98" s="43">
        <f t="shared" si="579"/>
        <v>29003.817150000003</v>
      </c>
      <c r="CC98" s="43">
        <f t="shared" ref="CC98:CG98" si="580">CC44</f>
        <v>29003.817150000003</v>
      </c>
      <c r="CD98" s="43">
        <f t="shared" si="580"/>
        <v>29003.817150000003</v>
      </c>
      <c r="CE98" s="43">
        <f t="shared" si="580"/>
        <v>29003.817150000003</v>
      </c>
      <c r="CF98" s="43">
        <f t="shared" si="580"/>
        <v>29003.817150000003</v>
      </c>
      <c r="CG98" s="43">
        <f t="shared" si="580"/>
        <v>29003.817150000003</v>
      </c>
      <c r="CH98" s="142"/>
    </row>
    <row r="99" spans="1:86" ht="15.6" x14ac:dyDescent="0.3">
      <c r="A99" s="142"/>
      <c r="C99" s="46" t="s">
        <v>156</v>
      </c>
      <c r="D99" s="47">
        <f>D96/((D87*$D$15)+D96*D90)</f>
        <v>1.6135296182731134</v>
      </c>
      <c r="E99" s="47">
        <f t="shared" ref="E99:H99" si="581">E96/((E87*$D$15)+E96*E90)</f>
        <v>2.0810297482082674</v>
      </c>
      <c r="F99" s="47">
        <f t="shared" si="581"/>
        <v>2.1062845885683745</v>
      </c>
      <c r="G99" s="47">
        <f t="shared" si="581"/>
        <v>2.1401858619915761</v>
      </c>
      <c r="H99" s="47">
        <f t="shared" si="581"/>
        <v>2.0553852258963068</v>
      </c>
      <c r="K99" s="47">
        <f>K96/((K87*$D$15)+K96*K90)</f>
        <v>1.6135296182731134</v>
      </c>
      <c r="L99" s="47">
        <f t="shared" ref="L99:O99" si="582">L96/((L87*$D$15)+L96*L90)</f>
        <v>2.0810297482082674</v>
      </c>
      <c r="M99" s="47">
        <f t="shared" si="582"/>
        <v>2.1062845885683745</v>
      </c>
      <c r="N99" s="47">
        <f t="shared" si="582"/>
        <v>2.1401858619915761</v>
      </c>
      <c r="O99" s="47">
        <f t="shared" si="582"/>
        <v>2.0553852258963068</v>
      </c>
      <c r="R99" s="47">
        <f>R96/((R87*$D$15)+R96*R90)</f>
        <v>1.6135296182731134</v>
      </c>
      <c r="S99" s="47">
        <f t="shared" ref="S99:V99" si="583">S96/((S87*$D$15)+S96*S90)</f>
        <v>2.0810297482082674</v>
      </c>
      <c r="T99" s="47">
        <f t="shared" si="583"/>
        <v>2.1062845885683745</v>
      </c>
      <c r="U99" s="47">
        <f t="shared" si="583"/>
        <v>2.1401858619915761</v>
      </c>
      <c r="V99" s="47">
        <f t="shared" si="583"/>
        <v>2.0553852258963068</v>
      </c>
      <c r="Y99" s="47">
        <f>Y96/((Y87*$D$15)+Y96*Y90)</f>
        <v>1.6135296182731134</v>
      </c>
      <c r="Z99" s="47">
        <f t="shared" ref="Z99:AC99" si="584">Z96/((Z87*$D$15)+Z96*Z90)</f>
        <v>2.0810297482082674</v>
      </c>
      <c r="AA99" s="47">
        <f t="shared" si="584"/>
        <v>2.1062845885683745</v>
      </c>
      <c r="AB99" s="47">
        <f t="shared" si="584"/>
        <v>2.1401858619915761</v>
      </c>
      <c r="AC99" s="47">
        <f t="shared" si="584"/>
        <v>2.0553852258963068</v>
      </c>
      <c r="AF99" s="47">
        <f>AF96/((AF87*$D$15)+AF96*AF90)</f>
        <v>1.6135296182731134</v>
      </c>
      <c r="AG99" s="47">
        <f t="shared" ref="AG99:AJ99" si="585">AG96/((AG87*$D$15)+AG96*AG90)</f>
        <v>2.0810297482082674</v>
      </c>
      <c r="AH99" s="47">
        <f t="shared" si="585"/>
        <v>2.1062845885683745</v>
      </c>
      <c r="AI99" s="47">
        <f t="shared" si="585"/>
        <v>2.1401858619915761</v>
      </c>
      <c r="AJ99" s="47">
        <f t="shared" si="585"/>
        <v>2.0553852258963068</v>
      </c>
      <c r="AK99" s="142"/>
      <c r="AX99" s="142"/>
      <c r="AZ99" s="46" t="s">
        <v>156</v>
      </c>
      <c r="BA99" s="47">
        <f>BA96/((BA87*$D$15)+BA96*BA90)</f>
        <v>2.1607687005105345</v>
      </c>
      <c r="BB99" s="47">
        <f t="shared" ref="BB99:BE99" si="586">BB96/((BB87*$D$15)+BB96*BB90)</f>
        <v>2.786824545292371</v>
      </c>
      <c r="BC99" s="47">
        <f t="shared" si="586"/>
        <v>2.8206447292967489</v>
      </c>
      <c r="BD99" s="47">
        <f t="shared" si="586"/>
        <v>2.8660438404693735</v>
      </c>
      <c r="BE99" s="47">
        <f t="shared" si="586"/>
        <v>2.7524825161633779</v>
      </c>
      <c r="BH99" s="47">
        <f>BH96/((BH87*$D$15)+BH96*BH90)</f>
        <v>2.1607687005105345</v>
      </c>
      <c r="BI99" s="47">
        <f t="shared" ref="BI99:BL99" si="587">BI96/((BI87*$D$15)+BI96*BI90)</f>
        <v>2.786824545292371</v>
      </c>
      <c r="BJ99" s="47">
        <f t="shared" si="587"/>
        <v>2.8206447292967489</v>
      </c>
      <c r="BK99" s="47">
        <f t="shared" si="587"/>
        <v>2.8660438404693735</v>
      </c>
      <c r="BL99" s="47">
        <f t="shared" si="587"/>
        <v>2.7524825161633779</v>
      </c>
      <c r="BO99" s="47">
        <f>BO96/((BO87*$D$15)+BO96*BO90)</f>
        <v>2.1607687005105345</v>
      </c>
      <c r="BP99" s="47">
        <f t="shared" ref="BP99:BS99" si="588">BP96/((BP87*$D$15)+BP96*BP90)</f>
        <v>2.786824545292371</v>
      </c>
      <c r="BQ99" s="47">
        <f t="shared" si="588"/>
        <v>2.8206447292967489</v>
      </c>
      <c r="BR99" s="47">
        <f t="shared" si="588"/>
        <v>2.8660438404693735</v>
      </c>
      <c r="BS99" s="47">
        <f t="shared" si="588"/>
        <v>2.7524825161633779</v>
      </c>
      <c r="BV99" s="47">
        <f>BV96/((BV87*$D$15)+BV96*BV90)</f>
        <v>2.1607687005105345</v>
      </c>
      <c r="BW99" s="47">
        <f t="shared" ref="BW99:BZ99" si="589">BW96/((BW87*$D$15)+BW96*BW90)</f>
        <v>2.786824545292371</v>
      </c>
      <c r="BX99" s="47">
        <f t="shared" si="589"/>
        <v>2.8206447292967489</v>
      </c>
      <c r="BY99" s="47">
        <f t="shared" si="589"/>
        <v>2.8660438404693735</v>
      </c>
      <c r="BZ99" s="47">
        <f t="shared" si="589"/>
        <v>2.7524825161633779</v>
      </c>
      <c r="CC99" s="47">
        <f>CC96/((CC87*$D$15)+CC96*CC90)</f>
        <v>2.1607687005105345</v>
      </c>
      <c r="CD99" s="47">
        <f t="shared" ref="CD99:CG99" si="590">CD96/((CD87*$D$15)+CD96*CD90)</f>
        <v>2.786824545292371</v>
      </c>
      <c r="CE99" s="47">
        <f t="shared" si="590"/>
        <v>2.8206447292967489</v>
      </c>
      <c r="CF99" s="47">
        <f t="shared" si="590"/>
        <v>2.8660438404693735</v>
      </c>
      <c r="CG99" s="47">
        <f t="shared" si="590"/>
        <v>2.7524825161633779</v>
      </c>
      <c r="CH99" s="142"/>
    </row>
    <row r="100" spans="1:86" ht="15.6" x14ac:dyDescent="0.3">
      <c r="A100" s="142"/>
      <c r="C100" s="46" t="s">
        <v>157</v>
      </c>
      <c r="D100" s="48">
        <f>D95/((D88+D97+D98)*$BA$15+(D96*D94))</f>
        <v>0.6448031848074337</v>
      </c>
      <c r="E100" s="48">
        <f t="shared" ref="E100:H100" si="591">E95/((E88+E97+E98)*$BA$15+(E96*E94))</f>
        <v>0.75645194681120143</v>
      </c>
      <c r="F100" s="48">
        <f t="shared" si="591"/>
        <v>0.76159372554000682</v>
      </c>
      <c r="G100" s="48">
        <f t="shared" si="591"/>
        <v>0.76848843941772971</v>
      </c>
      <c r="H100" s="48">
        <f t="shared" si="591"/>
        <v>0.74851680959470424</v>
      </c>
      <c r="J100" s="166"/>
      <c r="K100" s="48">
        <f>K95/((K88+K97+K98)*$BA$15+(K96*K94))</f>
        <v>0.54491952165141422</v>
      </c>
      <c r="L100" s="48">
        <f t="shared" ref="L100:O100" si="592">L95/((L88+L97+L98)*$BA$15+(L96*L94))</f>
        <v>0.63927325844667382</v>
      </c>
      <c r="M100" s="48">
        <f t="shared" si="592"/>
        <v>0.64361854654597928</v>
      </c>
      <c r="N100" s="48">
        <f t="shared" si="592"/>
        <v>0.64944523021736067</v>
      </c>
      <c r="O100" s="48">
        <f t="shared" si="592"/>
        <v>0.63256731890088302</v>
      </c>
      <c r="R100" s="48">
        <f>R95/((R88+R97+R98)*$BA$15+(R96*R94))</f>
        <v>0.74468684796345319</v>
      </c>
      <c r="S100" s="48">
        <f t="shared" ref="S100:V100" si="593">S95/((S88+S97+S98)*$BA$15+(S96*S94))</f>
        <v>0.87363063517572903</v>
      </c>
      <c r="T100" s="48">
        <f t="shared" si="593"/>
        <v>0.87956890453403425</v>
      </c>
      <c r="U100" s="48">
        <f t="shared" si="593"/>
        <v>0.88753164861809886</v>
      </c>
      <c r="V100" s="48">
        <f t="shared" si="593"/>
        <v>0.86446630028852534</v>
      </c>
      <c r="Y100" s="48">
        <f>Y95/((Y88+Y97+Y98)*$BA$15+(Y96*Y94))</f>
        <v>0.58624671536372108</v>
      </c>
      <c r="Z100" s="48">
        <f t="shared" ref="Z100:AC100" si="594">Z95/((Z88+Z97+Z98)*$BA$15+(Z96*Z94))</f>
        <v>0.67710918109133889</v>
      </c>
      <c r="AA100" s="48">
        <f t="shared" si="594"/>
        <v>0.68122596981562811</v>
      </c>
      <c r="AB100" s="48">
        <f t="shared" si="594"/>
        <v>0.68673705635269078</v>
      </c>
      <c r="AC100" s="48">
        <f t="shared" si="594"/>
        <v>0.67074434446789122</v>
      </c>
      <c r="AF100" s="48">
        <f>AF95/((AF88+AF97+AF98)*$BA$15+(AF96*AF94))</f>
        <v>0.71635538475866933</v>
      </c>
      <c r="AG100" s="48">
        <f t="shared" ref="AG100:AJ100" si="595">AG95/((AG88+AG97+AG98)*$BA$15+(AG96*AG94))</f>
        <v>0.85685736948265878</v>
      </c>
      <c r="AH100" s="48">
        <f t="shared" si="595"/>
        <v>0.86346065031524744</v>
      </c>
      <c r="AI100" s="48">
        <f t="shared" si="595"/>
        <v>0.87233386182333039</v>
      </c>
      <c r="AJ100" s="48">
        <f t="shared" si="595"/>
        <v>0.84669009487043423</v>
      </c>
      <c r="AK100" s="142"/>
      <c r="AX100" s="142"/>
      <c r="AZ100" s="46" t="s">
        <v>157</v>
      </c>
      <c r="BA100" s="48">
        <f>BA95/((BA88+BA97+BA98)*$BA$15+(BA96*BA94))</f>
        <v>0.80533984390527391</v>
      </c>
      <c r="BB100" s="48">
        <f t="shared" ref="BB100:BE100" si="596">BB95/((BB88+BB97+BB98)*$BA$15+(BB96*BB94))</f>
        <v>0.93389561476126148</v>
      </c>
      <c r="BC100" s="48">
        <f t="shared" si="596"/>
        <v>0.93974466765360543</v>
      </c>
      <c r="BD100" s="48">
        <f t="shared" si="596"/>
        <v>0.94757804546776181</v>
      </c>
      <c r="BE100" s="48">
        <f t="shared" si="596"/>
        <v>0.92485676817996865</v>
      </c>
      <c r="BG100" s="166"/>
      <c r="BH100" s="48">
        <f>BH95/((BH88+BH97+BH98)*$BA$15+(BH96*BH94))</f>
        <v>0.68058814355692865</v>
      </c>
      <c r="BI100" s="48">
        <f t="shared" ref="BI100:BL100" si="597">BI95/((BI88+BI97+BI98)*$BA$15+(BI96*BI94))</f>
        <v>0.78922989783314912</v>
      </c>
      <c r="BJ100" s="48">
        <f t="shared" si="597"/>
        <v>0.79417289932462243</v>
      </c>
      <c r="BK100" s="48">
        <f t="shared" si="597"/>
        <v>0.80079284257549155</v>
      </c>
      <c r="BL100" s="48">
        <f t="shared" si="597"/>
        <v>0.78159121975058099</v>
      </c>
      <c r="BO100" s="48">
        <f>BO95/((BO88+BO97+BO98)*$BA$15+(BO96*BO94))</f>
        <v>0.93009154425361917</v>
      </c>
      <c r="BP100" s="48">
        <f t="shared" ref="BP100:BS100" si="598">BP95/((BP88+BP97+BP98)*$BA$15+(BP96*BP94))</f>
        <v>1.0785613316893738</v>
      </c>
      <c r="BQ100" s="48">
        <f t="shared" si="598"/>
        <v>1.0853164359825884</v>
      </c>
      <c r="BR100" s="48">
        <f t="shared" si="598"/>
        <v>1.0943632483600321</v>
      </c>
      <c r="BS100" s="48">
        <f t="shared" si="598"/>
        <v>1.0681223166093563</v>
      </c>
      <c r="BV100" s="48">
        <f>BV95/((BV88+BV97+BV98)*$BA$15+(BV96*BV94))</f>
        <v>0.71601567141961486</v>
      </c>
      <c r="BW100" s="48">
        <f t="shared" ref="BW100:BZ100" si="599">BW95/((BW88+BW97+BW98)*$BA$15+(BW96*BW94))</f>
        <v>0.81586755063086436</v>
      </c>
      <c r="BX100" s="48">
        <f t="shared" si="599"/>
        <v>0.82032806117803281</v>
      </c>
      <c r="BY100" s="48">
        <f t="shared" si="599"/>
        <v>0.82629078495075226</v>
      </c>
      <c r="BZ100" s="48">
        <f t="shared" si="599"/>
        <v>0.8089605861477519</v>
      </c>
      <c r="CC100" s="48">
        <f>CC95/((CC88+CC97+CC98)*$BA$15+(CC96*CC94))</f>
        <v>0.92012728756604933</v>
      </c>
      <c r="CD100" s="48">
        <f t="shared" ref="CD100:CG100" si="600">CD95/((CD88+CD97+CD98)*$BA$15+(CD96*CD94))</f>
        <v>1.091848687985737</v>
      </c>
      <c r="CE100" s="48">
        <f t="shared" si="600"/>
        <v>1.0998520798121731</v>
      </c>
      <c r="CF100" s="48">
        <f t="shared" si="600"/>
        <v>1.110597294702236</v>
      </c>
      <c r="CG100" s="48">
        <f t="shared" si="600"/>
        <v>1.0795139222946744</v>
      </c>
      <c r="CH100" s="142"/>
    </row>
    <row r="101" spans="1:86" x14ac:dyDescent="0.3">
      <c r="A101" s="142"/>
      <c r="AK101" s="142"/>
      <c r="AX101" s="142"/>
      <c r="CH101" s="142"/>
    </row>
    <row r="102" spans="1:86" x14ac:dyDescent="0.3">
      <c r="A102" s="142"/>
      <c r="E102" s="595" t="s">
        <v>474</v>
      </c>
      <c r="F102" s="595"/>
      <c r="G102" s="595"/>
      <c r="L102" s="595" t="s">
        <v>475</v>
      </c>
      <c r="M102" s="595"/>
      <c r="N102" s="595"/>
      <c r="S102" s="595" t="s">
        <v>476</v>
      </c>
      <c r="T102" s="595"/>
      <c r="U102" s="595"/>
      <c r="Z102" s="595" t="s">
        <v>477</v>
      </c>
      <c r="AA102" s="595"/>
      <c r="AB102" s="595"/>
      <c r="AK102" s="142"/>
      <c r="AX102" s="142"/>
      <c r="BB102" s="595" t="s">
        <v>474</v>
      </c>
      <c r="BC102" s="595"/>
      <c r="BD102" s="595"/>
      <c r="BI102" s="595" t="s">
        <v>475</v>
      </c>
      <c r="BJ102" s="595"/>
      <c r="BK102" s="595"/>
      <c r="BP102" s="595" t="s">
        <v>476</v>
      </c>
      <c r="BQ102" s="595"/>
      <c r="BR102" s="595"/>
      <c r="BW102" s="595" t="s">
        <v>477</v>
      </c>
      <c r="BX102" s="595"/>
      <c r="BY102" s="595"/>
      <c r="CH102" s="142"/>
    </row>
    <row r="103" spans="1:86" x14ac:dyDescent="0.3">
      <c r="A103" s="142"/>
      <c r="E103" s="583"/>
      <c r="F103" s="583"/>
      <c r="G103" s="583"/>
      <c r="L103" s="583"/>
      <c r="M103" s="583"/>
      <c r="N103" s="583"/>
      <c r="S103" s="583"/>
      <c r="T103" s="583"/>
      <c r="U103" s="583"/>
      <c r="Z103" s="583"/>
      <c r="AA103" s="583"/>
      <c r="AB103" s="583"/>
      <c r="AK103" s="142"/>
      <c r="AX103" s="142"/>
      <c r="BB103" s="583"/>
      <c r="BC103" s="583"/>
      <c r="BD103" s="583"/>
      <c r="BI103" s="583"/>
      <c r="BJ103" s="583"/>
      <c r="BK103" s="583"/>
      <c r="BP103" s="583"/>
      <c r="BQ103" s="583"/>
      <c r="BR103" s="583"/>
      <c r="BW103" s="583"/>
      <c r="BX103" s="583"/>
      <c r="BY103" s="583"/>
      <c r="CH103" s="142"/>
    </row>
    <row r="104" spans="1:86" x14ac:dyDescent="0.3">
      <c r="A104" s="142"/>
      <c r="C104" s="42" t="s">
        <v>301</v>
      </c>
      <c r="D104" s="43">
        <f t="shared" ref="D104:H105" si="601">D50</f>
        <v>607902.09825000004</v>
      </c>
      <c r="E104" s="43">
        <f t="shared" si="601"/>
        <v>385678.80925000005</v>
      </c>
      <c r="F104" s="43">
        <f t="shared" si="601"/>
        <v>375881.45924999996</v>
      </c>
      <c r="G104" s="43">
        <f t="shared" si="601"/>
        <v>363236.90425000002</v>
      </c>
      <c r="H104" s="43">
        <f t="shared" si="601"/>
        <v>390684.69425</v>
      </c>
      <c r="K104" s="43">
        <f t="shared" ref="K104:O105" si="602">K50</f>
        <v>607902.09825000004</v>
      </c>
      <c r="L104" s="43">
        <f t="shared" si="602"/>
        <v>385678.80925000005</v>
      </c>
      <c r="M104" s="43">
        <f t="shared" si="602"/>
        <v>375881.45924999996</v>
      </c>
      <c r="N104" s="43">
        <f t="shared" si="602"/>
        <v>363236.90425000002</v>
      </c>
      <c r="O104" s="43">
        <f t="shared" si="602"/>
        <v>390684.69425</v>
      </c>
      <c r="R104" s="43">
        <f t="shared" ref="R104:V105" si="603">R50</f>
        <v>607902.09825000004</v>
      </c>
      <c r="S104" s="43">
        <f t="shared" si="603"/>
        <v>385678.80925000005</v>
      </c>
      <c r="T104" s="43">
        <f t="shared" si="603"/>
        <v>375881.45924999996</v>
      </c>
      <c r="U104" s="43">
        <f t="shared" si="603"/>
        <v>363236.90425000002</v>
      </c>
      <c r="V104" s="43">
        <f t="shared" si="603"/>
        <v>390684.69425</v>
      </c>
      <c r="Y104" s="43">
        <f t="shared" ref="Y104:AC105" si="604">Y50</f>
        <v>607902.09825000004</v>
      </c>
      <c r="Z104" s="43">
        <f t="shared" si="604"/>
        <v>385678.80925000005</v>
      </c>
      <c r="AA104" s="43">
        <f t="shared" si="604"/>
        <v>375881.45924999996</v>
      </c>
      <c r="AB104" s="43">
        <f t="shared" si="604"/>
        <v>363236.90425000002</v>
      </c>
      <c r="AC104" s="43">
        <f t="shared" si="604"/>
        <v>390684.69425</v>
      </c>
      <c r="AK104" s="142"/>
      <c r="AX104" s="142"/>
      <c r="AZ104" s="42" t="s">
        <v>301</v>
      </c>
      <c r="BA104" s="43">
        <f t="shared" ref="BA104:BE105" si="605">BA50</f>
        <v>607902.09825000004</v>
      </c>
      <c r="BB104" s="43">
        <f t="shared" si="605"/>
        <v>385678.80925000005</v>
      </c>
      <c r="BC104" s="43">
        <f t="shared" si="605"/>
        <v>375881.45924999996</v>
      </c>
      <c r="BD104" s="43">
        <f t="shared" si="605"/>
        <v>363236.90425000002</v>
      </c>
      <c r="BE104" s="43">
        <f t="shared" si="605"/>
        <v>390684.69425</v>
      </c>
      <c r="BH104" s="43">
        <f t="shared" ref="BH104:BL105" si="606">BH50</f>
        <v>607902.09825000004</v>
      </c>
      <c r="BI104" s="43">
        <f t="shared" si="606"/>
        <v>385678.80925000005</v>
      </c>
      <c r="BJ104" s="43">
        <f t="shared" si="606"/>
        <v>375881.45924999996</v>
      </c>
      <c r="BK104" s="43">
        <f t="shared" si="606"/>
        <v>363236.90425000002</v>
      </c>
      <c r="BL104" s="43">
        <f t="shared" si="606"/>
        <v>390684.69425</v>
      </c>
      <c r="BO104" s="43">
        <f t="shared" ref="BO104:BS105" si="607">BO50</f>
        <v>607902.09825000004</v>
      </c>
      <c r="BP104" s="43">
        <f t="shared" si="607"/>
        <v>385678.80925000005</v>
      </c>
      <c r="BQ104" s="43">
        <f t="shared" si="607"/>
        <v>375881.45924999996</v>
      </c>
      <c r="BR104" s="43">
        <f t="shared" si="607"/>
        <v>363236.90425000002</v>
      </c>
      <c r="BS104" s="43">
        <f t="shared" si="607"/>
        <v>390684.69425</v>
      </c>
      <c r="BV104" s="43">
        <f t="shared" ref="BV104:BZ105" si="608">BV50</f>
        <v>607902.09825000004</v>
      </c>
      <c r="BW104" s="43">
        <f t="shared" si="608"/>
        <v>385678.80925000005</v>
      </c>
      <c r="BX104" s="43">
        <f t="shared" si="608"/>
        <v>375881.45924999996</v>
      </c>
      <c r="BY104" s="43">
        <f t="shared" si="608"/>
        <v>363236.90425000002</v>
      </c>
      <c r="BZ104" s="43">
        <f t="shared" si="608"/>
        <v>390684.69425</v>
      </c>
      <c r="CH104" s="142"/>
    </row>
    <row r="105" spans="1:86" x14ac:dyDescent="0.3">
      <c r="A105" s="142"/>
      <c r="C105" s="42" t="s">
        <v>302</v>
      </c>
      <c r="D105" s="43">
        <f t="shared" si="601"/>
        <v>668692.30807500007</v>
      </c>
      <c r="E105" s="43">
        <f t="shared" si="601"/>
        <v>424246.69017500005</v>
      </c>
      <c r="F105" s="43">
        <f t="shared" si="601"/>
        <v>413469.60517499998</v>
      </c>
      <c r="G105" s="43">
        <f t="shared" si="601"/>
        <v>399560.594675</v>
      </c>
      <c r="H105" s="43">
        <f t="shared" si="601"/>
        <v>429753.16367500002</v>
      </c>
      <c r="K105" s="43">
        <f t="shared" si="602"/>
        <v>668692.30807500007</v>
      </c>
      <c r="L105" s="43">
        <f t="shared" si="602"/>
        <v>424246.69017500005</v>
      </c>
      <c r="M105" s="43">
        <f t="shared" si="602"/>
        <v>413469.60517499998</v>
      </c>
      <c r="N105" s="43">
        <f t="shared" si="602"/>
        <v>399560.594675</v>
      </c>
      <c r="O105" s="43">
        <f t="shared" si="602"/>
        <v>429753.16367500002</v>
      </c>
      <c r="R105" s="43">
        <f t="shared" si="603"/>
        <v>668692.30807500007</v>
      </c>
      <c r="S105" s="43">
        <f t="shared" si="603"/>
        <v>424246.69017500005</v>
      </c>
      <c r="T105" s="43">
        <f t="shared" si="603"/>
        <v>413469.60517499998</v>
      </c>
      <c r="U105" s="43">
        <f t="shared" si="603"/>
        <v>399560.594675</v>
      </c>
      <c r="V105" s="43">
        <f t="shared" si="603"/>
        <v>429753.16367500002</v>
      </c>
      <c r="Y105" s="43">
        <f t="shared" si="604"/>
        <v>668692.30807500007</v>
      </c>
      <c r="Z105" s="43">
        <f t="shared" si="604"/>
        <v>424246.69017500005</v>
      </c>
      <c r="AA105" s="43">
        <f t="shared" si="604"/>
        <v>413469.60517499998</v>
      </c>
      <c r="AB105" s="43">
        <f t="shared" si="604"/>
        <v>399560.594675</v>
      </c>
      <c r="AC105" s="43">
        <f t="shared" si="604"/>
        <v>429753.16367500002</v>
      </c>
      <c r="AK105" s="142"/>
      <c r="AX105" s="142"/>
      <c r="AZ105" s="42" t="s">
        <v>302</v>
      </c>
      <c r="BA105" s="43">
        <f t="shared" si="605"/>
        <v>668692.30807500007</v>
      </c>
      <c r="BB105" s="43">
        <f t="shared" si="605"/>
        <v>424246.69017500005</v>
      </c>
      <c r="BC105" s="43">
        <f t="shared" si="605"/>
        <v>413469.60517499998</v>
      </c>
      <c r="BD105" s="43">
        <f t="shared" si="605"/>
        <v>399560.594675</v>
      </c>
      <c r="BE105" s="43">
        <f t="shared" si="605"/>
        <v>429753.16367500002</v>
      </c>
      <c r="BH105" s="43">
        <f t="shared" si="606"/>
        <v>668692.30807500007</v>
      </c>
      <c r="BI105" s="43">
        <f t="shared" si="606"/>
        <v>424246.69017500005</v>
      </c>
      <c r="BJ105" s="43">
        <f t="shared" si="606"/>
        <v>413469.60517499998</v>
      </c>
      <c r="BK105" s="43">
        <f t="shared" si="606"/>
        <v>399560.594675</v>
      </c>
      <c r="BL105" s="43">
        <f t="shared" si="606"/>
        <v>429753.16367500002</v>
      </c>
      <c r="BO105" s="43">
        <f t="shared" si="607"/>
        <v>668692.30807500007</v>
      </c>
      <c r="BP105" s="43">
        <f t="shared" si="607"/>
        <v>424246.69017500005</v>
      </c>
      <c r="BQ105" s="43">
        <f t="shared" si="607"/>
        <v>413469.60517499998</v>
      </c>
      <c r="BR105" s="43">
        <f t="shared" si="607"/>
        <v>399560.594675</v>
      </c>
      <c r="BS105" s="43">
        <f t="shared" si="607"/>
        <v>429753.16367500002</v>
      </c>
      <c r="BV105" s="43">
        <f t="shared" si="608"/>
        <v>668692.30807500007</v>
      </c>
      <c r="BW105" s="43">
        <f t="shared" si="608"/>
        <v>424246.69017500005</v>
      </c>
      <c r="BX105" s="43">
        <f t="shared" si="608"/>
        <v>413469.60517499998</v>
      </c>
      <c r="BY105" s="43">
        <f t="shared" si="608"/>
        <v>399560.594675</v>
      </c>
      <c r="BZ105" s="43">
        <f t="shared" si="608"/>
        <v>429753.16367500002</v>
      </c>
      <c r="CH105" s="142"/>
    </row>
    <row r="106" spans="1:86" x14ac:dyDescent="0.3">
      <c r="A106" s="142"/>
      <c r="C106" s="42" t="s">
        <v>334</v>
      </c>
      <c r="D106" s="43">
        <f>D79</f>
        <v>480000</v>
      </c>
      <c r="E106" s="43">
        <f>E79</f>
        <v>480000</v>
      </c>
      <c r="F106" s="43">
        <f>F79</f>
        <v>480000</v>
      </c>
      <c r="G106" s="43">
        <f>G79</f>
        <v>480000</v>
      </c>
      <c r="H106" s="43">
        <f>H79</f>
        <v>480000</v>
      </c>
      <c r="K106" s="43">
        <f>K79</f>
        <v>480000</v>
      </c>
      <c r="L106" s="43">
        <f>L79</f>
        <v>480000</v>
      </c>
      <c r="M106" s="43">
        <f>M79</f>
        <v>480000</v>
      </c>
      <c r="N106" s="43">
        <f>N79</f>
        <v>480000</v>
      </c>
      <c r="O106" s="43">
        <f>O79</f>
        <v>480000</v>
      </c>
      <c r="R106" s="43">
        <f>R79</f>
        <v>480000</v>
      </c>
      <c r="S106" s="43">
        <f>S79</f>
        <v>480000</v>
      </c>
      <c r="T106" s="43">
        <f>T79</f>
        <v>480000</v>
      </c>
      <c r="U106" s="43">
        <f>U79</f>
        <v>480000</v>
      </c>
      <c r="V106" s="43">
        <f>V79</f>
        <v>480000</v>
      </c>
      <c r="Y106" s="43">
        <f>Y79</f>
        <v>480000</v>
      </c>
      <c r="Z106" s="43">
        <f>Z79</f>
        <v>480000</v>
      </c>
      <c r="AA106" s="43">
        <f>AA79</f>
        <v>480000</v>
      </c>
      <c r="AB106" s="43">
        <f>AB79</f>
        <v>480000</v>
      </c>
      <c r="AC106" s="43">
        <f>AC79</f>
        <v>480000</v>
      </c>
      <c r="AK106" s="142"/>
      <c r="AX106" s="142"/>
      <c r="AZ106" s="42" t="s">
        <v>334</v>
      </c>
      <c r="BA106" s="43">
        <f>BA79</f>
        <v>480000</v>
      </c>
      <c r="BB106" s="43">
        <f>BB79</f>
        <v>480000</v>
      </c>
      <c r="BC106" s="43">
        <f>BC79</f>
        <v>480000</v>
      </c>
      <c r="BD106" s="43">
        <f>BD79</f>
        <v>480000</v>
      </c>
      <c r="BE106" s="43">
        <f>BE79</f>
        <v>480000</v>
      </c>
      <c r="BH106" s="43">
        <f>BH79</f>
        <v>480000</v>
      </c>
      <c r="BI106" s="43">
        <f>BI79</f>
        <v>480000</v>
      </c>
      <c r="BJ106" s="43">
        <f>BJ79</f>
        <v>480000</v>
      </c>
      <c r="BK106" s="43">
        <f>BK79</f>
        <v>480000</v>
      </c>
      <c r="BL106" s="43">
        <f>BL79</f>
        <v>480000</v>
      </c>
      <c r="BO106" s="43">
        <f>BO79</f>
        <v>480000</v>
      </c>
      <c r="BP106" s="43">
        <f>BP79</f>
        <v>480000</v>
      </c>
      <c r="BQ106" s="43">
        <f>BQ79</f>
        <v>480000</v>
      </c>
      <c r="BR106" s="43">
        <f>BR79</f>
        <v>480000</v>
      </c>
      <c r="BS106" s="43">
        <f>BS79</f>
        <v>480000</v>
      </c>
      <c r="BV106" s="43">
        <f>BV79</f>
        <v>480000</v>
      </c>
      <c r="BW106" s="43">
        <f>BW79</f>
        <v>480000</v>
      </c>
      <c r="BX106" s="43">
        <f>BX79</f>
        <v>480000</v>
      </c>
      <c r="BY106" s="43">
        <f>BY79</f>
        <v>480000</v>
      </c>
      <c r="BZ106" s="43">
        <f>BZ79</f>
        <v>480000</v>
      </c>
      <c r="CH106" s="142"/>
    </row>
    <row r="107" spans="1:86" x14ac:dyDescent="0.3">
      <c r="A107" s="142"/>
      <c r="C107" s="42" t="s">
        <v>354</v>
      </c>
      <c r="D107" s="43">
        <f>EnU!$AB$48*(1000000/$D$10)</f>
        <v>1043.7592500000003</v>
      </c>
      <c r="E107" s="43">
        <f>EnU!$AB$48*(1000000/$E$10)</f>
        <v>1043.7592500000003</v>
      </c>
      <c r="F107" s="43">
        <f>EnU!$AB$48*(1000000/$F$10)</f>
        <v>1043.7592500000003</v>
      </c>
      <c r="G107" s="43">
        <f>EnU!$AB$48*(1000000/$G$10)</f>
        <v>1043.7592500000003</v>
      </c>
      <c r="H107" s="43">
        <f>EnU!$AB$48*(1000000/$H$10)</f>
        <v>1043.7592500000003</v>
      </c>
      <c r="J107" s="166"/>
      <c r="K107" s="43">
        <f>D107</f>
        <v>1043.7592500000003</v>
      </c>
      <c r="L107" s="43">
        <f t="shared" ref="L107" si="609">E107</f>
        <v>1043.7592500000003</v>
      </c>
      <c r="M107" s="43">
        <f t="shared" ref="M107" si="610">F107</f>
        <v>1043.7592500000003</v>
      </c>
      <c r="N107" s="43">
        <f t="shared" ref="N107" si="611">G107</f>
        <v>1043.7592500000003</v>
      </c>
      <c r="O107" s="43">
        <f t="shared" ref="O107" si="612">H107</f>
        <v>1043.7592500000003</v>
      </c>
      <c r="R107" s="43">
        <f>K107</f>
        <v>1043.7592500000003</v>
      </c>
      <c r="S107" s="43">
        <f t="shared" ref="S107" si="613">L107</f>
        <v>1043.7592500000003</v>
      </c>
      <c r="T107" s="43">
        <f t="shared" ref="T107" si="614">M107</f>
        <v>1043.7592500000003</v>
      </c>
      <c r="U107" s="43">
        <f t="shared" ref="U107" si="615">N107</f>
        <v>1043.7592500000003</v>
      </c>
      <c r="V107" s="43">
        <f t="shared" ref="V107" si="616">O107</f>
        <v>1043.7592500000003</v>
      </c>
      <c r="Y107" s="43">
        <f>R107</f>
        <v>1043.7592500000003</v>
      </c>
      <c r="Z107" s="43">
        <f t="shared" ref="Z107" si="617">S107</f>
        <v>1043.7592500000003</v>
      </c>
      <c r="AA107" s="43">
        <f t="shared" ref="AA107" si="618">T107</f>
        <v>1043.7592500000003</v>
      </c>
      <c r="AB107" s="43">
        <f t="shared" ref="AB107" si="619">U107</f>
        <v>1043.7592500000003</v>
      </c>
      <c r="AC107" s="43">
        <f t="shared" ref="AC107" si="620">V107</f>
        <v>1043.7592500000003</v>
      </c>
      <c r="AK107" s="142"/>
      <c r="AX107" s="142"/>
      <c r="AZ107" s="42" t="s">
        <v>354</v>
      </c>
      <c r="BA107" s="43">
        <f>EnU!$AB$48*(1000000/$D$10)</f>
        <v>1043.7592500000003</v>
      </c>
      <c r="BB107" s="43">
        <f>EnU!$AB$48*(1000000/$E$10)</f>
        <v>1043.7592500000003</v>
      </c>
      <c r="BC107" s="43">
        <f>EnU!$AB$48*(1000000/$F$10)</f>
        <v>1043.7592500000003</v>
      </c>
      <c r="BD107" s="43">
        <f>EnU!$AB$48*(1000000/$G$10)</f>
        <v>1043.7592500000003</v>
      </c>
      <c r="BE107" s="43">
        <f>EnU!$AB$48*(1000000/$H$10)</f>
        <v>1043.7592500000003</v>
      </c>
      <c r="BG107" s="166"/>
      <c r="BH107" s="43">
        <f>BA107</f>
        <v>1043.7592500000003</v>
      </c>
      <c r="BI107" s="43">
        <f t="shared" ref="BI107" si="621">BB107</f>
        <v>1043.7592500000003</v>
      </c>
      <c r="BJ107" s="43">
        <f t="shared" ref="BJ107" si="622">BC107</f>
        <v>1043.7592500000003</v>
      </c>
      <c r="BK107" s="43">
        <f t="shared" ref="BK107" si="623">BD107</f>
        <v>1043.7592500000003</v>
      </c>
      <c r="BL107" s="43">
        <f t="shared" ref="BL107" si="624">BE107</f>
        <v>1043.7592500000003</v>
      </c>
      <c r="BO107" s="43">
        <f>BH107</f>
        <v>1043.7592500000003</v>
      </c>
      <c r="BP107" s="43">
        <f t="shared" ref="BP107" si="625">BI107</f>
        <v>1043.7592500000003</v>
      </c>
      <c r="BQ107" s="43">
        <f t="shared" ref="BQ107" si="626">BJ107</f>
        <v>1043.7592500000003</v>
      </c>
      <c r="BR107" s="43">
        <f t="shared" ref="BR107" si="627">BK107</f>
        <v>1043.7592500000003</v>
      </c>
      <c r="BS107" s="43">
        <f t="shared" ref="BS107" si="628">BL107</f>
        <v>1043.7592500000003</v>
      </c>
      <c r="BV107" s="43">
        <f>BO107</f>
        <v>1043.7592500000003</v>
      </c>
      <c r="BW107" s="43">
        <f t="shared" ref="BW107" si="629">BP107</f>
        <v>1043.7592500000003</v>
      </c>
      <c r="BX107" s="43">
        <f t="shared" ref="BX107" si="630">BQ107</f>
        <v>1043.7592500000003</v>
      </c>
      <c r="BY107" s="43">
        <f t="shared" ref="BY107" si="631">BR107</f>
        <v>1043.7592500000003</v>
      </c>
      <c r="BZ107" s="43">
        <f t="shared" ref="BZ107" si="632">BS107</f>
        <v>1043.7592500000003</v>
      </c>
      <c r="CH107" s="142"/>
    </row>
    <row r="108" spans="1:86" x14ac:dyDescent="0.3">
      <c r="A108" s="142"/>
      <c r="C108" s="42" t="s">
        <v>455</v>
      </c>
      <c r="D108" s="43">
        <f>SUMA(D105:D107)</f>
        <v>1149736.067325</v>
      </c>
      <c r="E108" s="43">
        <f t="shared" ref="E108" si="633">SUMA(E105:E107)</f>
        <v>905290.44942500012</v>
      </c>
      <c r="F108" s="43">
        <f t="shared" ref="F108" si="634">SUMA(F105:F107)</f>
        <v>894513.36442499992</v>
      </c>
      <c r="G108" s="43">
        <f t="shared" ref="G108" si="635">SUMA(G105:G107)</f>
        <v>880604.35392500006</v>
      </c>
      <c r="H108" s="43">
        <f t="shared" ref="H108" si="636">SUMA(H105:H107)</f>
        <v>910796.92292499996</v>
      </c>
      <c r="J108" s="166"/>
      <c r="K108" s="43">
        <f>SUMA(K105:K107)</f>
        <v>1149736.067325</v>
      </c>
      <c r="L108" s="43">
        <f t="shared" ref="L108" si="637">SUMA(L105:L107)</f>
        <v>905290.44942500012</v>
      </c>
      <c r="M108" s="43">
        <f t="shared" ref="M108" si="638">SUMA(M105:M107)</f>
        <v>894513.36442499992</v>
      </c>
      <c r="N108" s="43">
        <f t="shared" ref="N108" si="639">SUMA(N105:N107)</f>
        <v>880604.35392500006</v>
      </c>
      <c r="O108" s="43">
        <f t="shared" ref="O108" si="640">SUMA(O105:O107)</f>
        <v>910796.92292499996</v>
      </c>
      <c r="R108" s="43">
        <f>SUMA(R105:R107)</f>
        <v>1149736.067325</v>
      </c>
      <c r="S108" s="43">
        <f t="shared" ref="S108" si="641">SUMA(S105:S107)</f>
        <v>905290.44942500012</v>
      </c>
      <c r="T108" s="43">
        <f t="shared" ref="T108" si="642">SUMA(T105:T107)</f>
        <v>894513.36442499992</v>
      </c>
      <c r="U108" s="43">
        <f t="shared" ref="U108" si="643">SUMA(U105:U107)</f>
        <v>880604.35392500006</v>
      </c>
      <c r="V108" s="43">
        <f t="shared" ref="V108" si="644">SUMA(V105:V107)</f>
        <v>910796.92292499996</v>
      </c>
      <c r="Y108" s="43">
        <f>SUMA(Y105:Y107)</f>
        <v>1149736.067325</v>
      </c>
      <c r="Z108" s="43">
        <f t="shared" ref="Z108" si="645">SUMA(Z105:Z107)</f>
        <v>905290.44942500012</v>
      </c>
      <c r="AA108" s="43">
        <f t="shared" ref="AA108" si="646">SUMA(AA105:AA107)</f>
        <v>894513.36442499992</v>
      </c>
      <c r="AB108" s="43">
        <f t="shared" ref="AB108" si="647">SUMA(AB105:AB107)</f>
        <v>880604.35392500006</v>
      </c>
      <c r="AC108" s="43">
        <f t="shared" ref="AC108" si="648">SUMA(AC105:AC107)</f>
        <v>910796.92292499996</v>
      </c>
      <c r="AK108" s="142"/>
      <c r="AX108" s="142"/>
      <c r="AZ108" s="42" t="s">
        <v>455</v>
      </c>
      <c r="BA108" s="43">
        <f>SUMA(BA105:BA107)</f>
        <v>1149736.067325</v>
      </c>
      <c r="BB108" s="43">
        <f t="shared" ref="BB108" si="649">SUMA(BB105:BB107)</f>
        <v>905290.44942500012</v>
      </c>
      <c r="BC108" s="43">
        <f t="shared" ref="BC108" si="650">SUMA(BC105:BC107)</f>
        <v>894513.36442499992</v>
      </c>
      <c r="BD108" s="43">
        <f t="shared" ref="BD108" si="651">SUMA(BD105:BD107)</f>
        <v>880604.35392500006</v>
      </c>
      <c r="BE108" s="43">
        <f t="shared" ref="BE108" si="652">SUMA(BE105:BE107)</f>
        <v>910796.92292499996</v>
      </c>
      <c r="BG108" s="166"/>
      <c r="BH108" s="43">
        <f>SUMA(BH105:BH107)</f>
        <v>1149736.067325</v>
      </c>
      <c r="BI108" s="43">
        <f t="shared" ref="BI108" si="653">SUMA(BI105:BI107)</f>
        <v>905290.44942500012</v>
      </c>
      <c r="BJ108" s="43">
        <f t="shared" ref="BJ108" si="654">SUMA(BJ105:BJ107)</f>
        <v>894513.36442499992</v>
      </c>
      <c r="BK108" s="43">
        <f t="shared" ref="BK108" si="655">SUMA(BK105:BK107)</f>
        <v>880604.35392500006</v>
      </c>
      <c r="BL108" s="43">
        <f t="shared" ref="BL108" si="656">SUMA(BL105:BL107)</f>
        <v>910796.92292499996</v>
      </c>
      <c r="BO108" s="43">
        <f>SUMA(BO105:BO107)</f>
        <v>1149736.067325</v>
      </c>
      <c r="BP108" s="43">
        <f t="shared" ref="BP108" si="657">SUMA(BP105:BP107)</f>
        <v>905290.44942500012</v>
      </c>
      <c r="BQ108" s="43">
        <f t="shared" ref="BQ108" si="658">SUMA(BQ105:BQ107)</f>
        <v>894513.36442499992</v>
      </c>
      <c r="BR108" s="43">
        <f t="shared" ref="BR108" si="659">SUMA(BR105:BR107)</f>
        <v>880604.35392500006</v>
      </c>
      <c r="BS108" s="43">
        <f t="shared" ref="BS108" si="660">SUMA(BS105:BS107)</f>
        <v>910796.92292499996</v>
      </c>
      <c r="BV108" s="43">
        <f>SUMA(BV105:BV107)</f>
        <v>1149736.067325</v>
      </c>
      <c r="BW108" s="43">
        <f t="shared" ref="BW108" si="661">SUMA(BW105:BW107)</f>
        <v>905290.44942500012</v>
      </c>
      <c r="BX108" s="43">
        <f t="shared" ref="BX108" si="662">SUMA(BX105:BX107)</f>
        <v>894513.36442499992</v>
      </c>
      <c r="BY108" s="43">
        <f t="shared" ref="BY108" si="663">SUMA(BY105:BY107)</f>
        <v>880604.35392500006</v>
      </c>
      <c r="BZ108" s="43">
        <f t="shared" ref="BZ108" si="664">SUMA(BZ105:BZ107)</f>
        <v>910796.92292499996</v>
      </c>
      <c r="CH108" s="142"/>
    </row>
    <row r="109" spans="1:86" x14ac:dyDescent="0.3">
      <c r="A109" s="142"/>
      <c r="C109" s="42" t="s">
        <v>1</v>
      </c>
      <c r="D109" s="43">
        <f t="shared" ref="D109:H113" si="665">D55</f>
        <v>0</v>
      </c>
      <c r="E109" s="43">
        <f t="shared" si="665"/>
        <v>0</v>
      </c>
      <c r="F109" s="43">
        <f t="shared" si="665"/>
        <v>0</v>
      </c>
      <c r="G109" s="43">
        <f t="shared" si="665"/>
        <v>0</v>
      </c>
      <c r="H109" s="43">
        <f t="shared" si="665"/>
        <v>0</v>
      </c>
      <c r="K109" s="43">
        <f t="shared" ref="K109:O113" si="666">K55</f>
        <v>0</v>
      </c>
      <c r="L109" s="43">
        <f t="shared" si="666"/>
        <v>0</v>
      </c>
      <c r="M109" s="43">
        <f t="shared" si="666"/>
        <v>0</v>
      </c>
      <c r="N109" s="43">
        <f t="shared" si="666"/>
        <v>0</v>
      </c>
      <c r="O109" s="43">
        <f t="shared" si="666"/>
        <v>0</v>
      </c>
      <c r="R109" s="43">
        <f t="shared" ref="R109:V113" si="667">R55</f>
        <v>0</v>
      </c>
      <c r="S109" s="43">
        <f t="shared" si="667"/>
        <v>0</v>
      </c>
      <c r="T109" s="43">
        <f t="shared" si="667"/>
        <v>0</v>
      </c>
      <c r="U109" s="43">
        <f t="shared" si="667"/>
        <v>0</v>
      </c>
      <c r="V109" s="43">
        <f t="shared" si="667"/>
        <v>0</v>
      </c>
      <c r="Y109" s="43">
        <f t="shared" ref="Y109:AC113" si="668">Y55</f>
        <v>0</v>
      </c>
      <c r="Z109" s="43">
        <f t="shared" si="668"/>
        <v>0</v>
      </c>
      <c r="AA109" s="43">
        <f t="shared" si="668"/>
        <v>0</v>
      </c>
      <c r="AB109" s="43">
        <f t="shared" si="668"/>
        <v>0</v>
      </c>
      <c r="AC109" s="43">
        <f t="shared" si="668"/>
        <v>0</v>
      </c>
      <c r="AK109" s="142"/>
      <c r="AX109" s="142"/>
      <c r="AZ109" s="42" t="s">
        <v>1</v>
      </c>
      <c r="BA109" s="43">
        <f t="shared" ref="BA109:BE113" si="669">BA55</f>
        <v>0</v>
      </c>
      <c r="BB109" s="43">
        <f t="shared" si="669"/>
        <v>0</v>
      </c>
      <c r="BC109" s="43">
        <f t="shared" si="669"/>
        <v>0</v>
      </c>
      <c r="BD109" s="43">
        <f t="shared" si="669"/>
        <v>0</v>
      </c>
      <c r="BE109" s="43">
        <f t="shared" si="669"/>
        <v>0</v>
      </c>
      <c r="BH109" s="43">
        <f t="shared" ref="BH109:BL113" si="670">BH55</f>
        <v>0</v>
      </c>
      <c r="BI109" s="43">
        <f t="shared" si="670"/>
        <v>0</v>
      </c>
      <c r="BJ109" s="43">
        <f t="shared" si="670"/>
        <v>0</v>
      </c>
      <c r="BK109" s="43">
        <f t="shared" si="670"/>
        <v>0</v>
      </c>
      <c r="BL109" s="43">
        <f t="shared" si="670"/>
        <v>0</v>
      </c>
      <c r="BO109" s="43">
        <f t="shared" ref="BO109:BS113" si="671">BO55</f>
        <v>0</v>
      </c>
      <c r="BP109" s="43">
        <f t="shared" si="671"/>
        <v>0</v>
      </c>
      <c r="BQ109" s="43">
        <f t="shared" si="671"/>
        <v>0</v>
      </c>
      <c r="BR109" s="43">
        <f t="shared" si="671"/>
        <v>0</v>
      </c>
      <c r="BS109" s="43">
        <f t="shared" si="671"/>
        <v>0</v>
      </c>
      <c r="BV109" s="43">
        <f t="shared" ref="BV109:BZ113" si="672">BV55</f>
        <v>0</v>
      </c>
      <c r="BW109" s="43">
        <f t="shared" si="672"/>
        <v>0</v>
      </c>
      <c r="BX109" s="43">
        <f t="shared" si="672"/>
        <v>0</v>
      </c>
      <c r="BY109" s="43">
        <f t="shared" si="672"/>
        <v>0</v>
      </c>
      <c r="BZ109" s="43">
        <f t="shared" si="672"/>
        <v>0</v>
      </c>
      <c r="CH109" s="142"/>
    </row>
    <row r="110" spans="1:86" x14ac:dyDescent="0.3">
      <c r="A110" s="142"/>
      <c r="C110" s="42" t="s">
        <v>439</v>
      </c>
      <c r="D110" s="43">
        <f t="shared" si="665"/>
        <v>90973.606732500019</v>
      </c>
      <c r="E110" s="43">
        <f t="shared" si="665"/>
        <v>66529.044942500012</v>
      </c>
      <c r="F110" s="43">
        <f t="shared" si="665"/>
        <v>65451.336442499996</v>
      </c>
      <c r="G110" s="43">
        <f t="shared" si="665"/>
        <v>64060.43539250001</v>
      </c>
      <c r="H110" s="43">
        <f t="shared" si="665"/>
        <v>67079.692292499996</v>
      </c>
      <c r="K110" s="43">
        <f t="shared" si="666"/>
        <v>90973.606732500019</v>
      </c>
      <c r="L110" s="43">
        <f t="shared" si="666"/>
        <v>66529.044942500012</v>
      </c>
      <c r="M110" s="43">
        <f t="shared" si="666"/>
        <v>65451.336442499996</v>
      </c>
      <c r="N110" s="43">
        <f t="shared" si="666"/>
        <v>64060.43539250001</v>
      </c>
      <c r="O110" s="43">
        <f t="shared" si="666"/>
        <v>67079.692292499996</v>
      </c>
      <c r="R110" s="43">
        <f t="shared" si="667"/>
        <v>90973.606732500019</v>
      </c>
      <c r="S110" s="43">
        <f t="shared" si="667"/>
        <v>66529.044942500012</v>
      </c>
      <c r="T110" s="43">
        <f t="shared" si="667"/>
        <v>65451.336442499996</v>
      </c>
      <c r="U110" s="43">
        <f t="shared" si="667"/>
        <v>64060.43539250001</v>
      </c>
      <c r="V110" s="43">
        <f t="shared" si="667"/>
        <v>67079.692292499996</v>
      </c>
      <c r="Y110" s="43">
        <f t="shared" si="668"/>
        <v>90973.606732500019</v>
      </c>
      <c r="Z110" s="43">
        <f t="shared" si="668"/>
        <v>66529.044942500012</v>
      </c>
      <c r="AA110" s="43">
        <f t="shared" si="668"/>
        <v>65451.336442499996</v>
      </c>
      <c r="AB110" s="43">
        <f t="shared" si="668"/>
        <v>64060.43539250001</v>
      </c>
      <c r="AC110" s="43">
        <f t="shared" si="668"/>
        <v>67079.692292499996</v>
      </c>
      <c r="AK110" s="142"/>
      <c r="AX110" s="142"/>
      <c r="AZ110" s="42" t="s">
        <v>439</v>
      </c>
      <c r="BA110" s="43">
        <f t="shared" si="669"/>
        <v>90973.606732500019</v>
      </c>
      <c r="BB110" s="43">
        <f t="shared" si="669"/>
        <v>66529.044942500012</v>
      </c>
      <c r="BC110" s="43">
        <f t="shared" si="669"/>
        <v>65451.336442499996</v>
      </c>
      <c r="BD110" s="43">
        <f t="shared" si="669"/>
        <v>64060.43539250001</v>
      </c>
      <c r="BE110" s="43">
        <f t="shared" si="669"/>
        <v>67079.692292499996</v>
      </c>
      <c r="BH110" s="43">
        <f t="shared" si="670"/>
        <v>90973.606732500019</v>
      </c>
      <c r="BI110" s="43">
        <f t="shared" si="670"/>
        <v>66529.044942500012</v>
      </c>
      <c r="BJ110" s="43">
        <f t="shared" si="670"/>
        <v>65451.336442499996</v>
      </c>
      <c r="BK110" s="43">
        <f t="shared" si="670"/>
        <v>64060.43539250001</v>
      </c>
      <c r="BL110" s="43">
        <f t="shared" si="670"/>
        <v>67079.692292499996</v>
      </c>
      <c r="BO110" s="43">
        <f t="shared" si="671"/>
        <v>90973.606732500019</v>
      </c>
      <c r="BP110" s="43">
        <f t="shared" si="671"/>
        <v>66529.044942500012</v>
      </c>
      <c r="BQ110" s="43">
        <f t="shared" si="671"/>
        <v>65451.336442499996</v>
      </c>
      <c r="BR110" s="43">
        <f t="shared" si="671"/>
        <v>64060.43539250001</v>
      </c>
      <c r="BS110" s="43">
        <f t="shared" si="671"/>
        <v>67079.692292499996</v>
      </c>
      <c r="BV110" s="43">
        <f t="shared" si="672"/>
        <v>90973.606732500019</v>
      </c>
      <c r="BW110" s="43">
        <f t="shared" si="672"/>
        <v>66529.044942500012</v>
      </c>
      <c r="BX110" s="43">
        <f t="shared" si="672"/>
        <v>65451.336442499996</v>
      </c>
      <c r="BY110" s="43">
        <f t="shared" si="672"/>
        <v>64060.43539250001</v>
      </c>
      <c r="BZ110" s="43">
        <f t="shared" si="672"/>
        <v>67079.692292499996</v>
      </c>
      <c r="CH110" s="142"/>
    </row>
    <row r="111" spans="1:86" x14ac:dyDescent="0.3">
      <c r="A111" s="142"/>
      <c r="C111" s="42" t="s">
        <v>445</v>
      </c>
      <c r="D111" s="43">
        <f t="shared" si="665"/>
        <v>34436.191220424022</v>
      </c>
      <c r="E111" s="43">
        <f t="shared" si="665"/>
        <v>16866.814906016716</v>
      </c>
      <c r="F111" s="43">
        <f t="shared" si="665"/>
        <v>16867.03042427422</v>
      </c>
      <c r="G111" s="43">
        <f t="shared" si="665"/>
        <v>16693.594449136493</v>
      </c>
      <c r="H111" s="43">
        <f t="shared" si="665"/>
        <v>23145.283413305478</v>
      </c>
      <c r="K111" s="43">
        <f t="shared" si="666"/>
        <v>34436.191220424022</v>
      </c>
      <c r="L111" s="43">
        <f t="shared" si="666"/>
        <v>16866.814906016716</v>
      </c>
      <c r="M111" s="43">
        <f t="shared" si="666"/>
        <v>16867.03042427422</v>
      </c>
      <c r="N111" s="43">
        <f t="shared" si="666"/>
        <v>16693.594449136493</v>
      </c>
      <c r="O111" s="43">
        <f t="shared" si="666"/>
        <v>23145.283413305478</v>
      </c>
      <c r="R111" s="43">
        <f t="shared" si="667"/>
        <v>34436.191220424022</v>
      </c>
      <c r="S111" s="43">
        <f t="shared" si="667"/>
        <v>16866.814906016716</v>
      </c>
      <c r="T111" s="43">
        <f t="shared" si="667"/>
        <v>16867.03042427422</v>
      </c>
      <c r="U111" s="43">
        <f t="shared" si="667"/>
        <v>16693.594449136493</v>
      </c>
      <c r="V111" s="43">
        <f t="shared" si="667"/>
        <v>23145.283413305478</v>
      </c>
      <c r="Y111" s="43">
        <f t="shared" si="668"/>
        <v>34436.191220424022</v>
      </c>
      <c r="Z111" s="43">
        <f t="shared" si="668"/>
        <v>16866.814906016716</v>
      </c>
      <c r="AA111" s="43">
        <f t="shared" si="668"/>
        <v>16867.03042427422</v>
      </c>
      <c r="AB111" s="43">
        <f t="shared" si="668"/>
        <v>16693.594449136493</v>
      </c>
      <c r="AC111" s="43">
        <f t="shared" si="668"/>
        <v>23145.283413305478</v>
      </c>
      <c r="AK111" s="142"/>
      <c r="AX111" s="142"/>
      <c r="AZ111" s="42" t="s">
        <v>445</v>
      </c>
      <c r="BA111" s="43">
        <f t="shared" si="669"/>
        <v>34436.191220424022</v>
      </c>
      <c r="BB111" s="43">
        <f t="shared" si="669"/>
        <v>16866.814906016716</v>
      </c>
      <c r="BC111" s="43">
        <f t="shared" si="669"/>
        <v>16867.03042427422</v>
      </c>
      <c r="BD111" s="43">
        <f t="shared" si="669"/>
        <v>16693.594449136493</v>
      </c>
      <c r="BE111" s="43">
        <f t="shared" si="669"/>
        <v>23145.283413305478</v>
      </c>
      <c r="BH111" s="43">
        <f t="shared" si="670"/>
        <v>34436.191220424022</v>
      </c>
      <c r="BI111" s="43">
        <f t="shared" si="670"/>
        <v>16866.814906016716</v>
      </c>
      <c r="BJ111" s="43">
        <f t="shared" si="670"/>
        <v>16867.03042427422</v>
      </c>
      <c r="BK111" s="43">
        <f t="shared" si="670"/>
        <v>16693.594449136493</v>
      </c>
      <c r="BL111" s="43">
        <f t="shared" si="670"/>
        <v>23145.283413305478</v>
      </c>
      <c r="BO111" s="43">
        <f t="shared" si="671"/>
        <v>34436.191220424022</v>
      </c>
      <c r="BP111" s="43">
        <f t="shared" si="671"/>
        <v>16866.814906016716</v>
      </c>
      <c r="BQ111" s="43">
        <f t="shared" si="671"/>
        <v>16867.03042427422</v>
      </c>
      <c r="BR111" s="43">
        <f t="shared" si="671"/>
        <v>16693.594449136493</v>
      </c>
      <c r="BS111" s="43">
        <f t="shared" si="671"/>
        <v>23145.283413305478</v>
      </c>
      <c r="BV111" s="43">
        <f t="shared" si="672"/>
        <v>34436.191220424022</v>
      </c>
      <c r="BW111" s="43">
        <f t="shared" si="672"/>
        <v>16866.814906016716</v>
      </c>
      <c r="BX111" s="43">
        <f t="shared" si="672"/>
        <v>16867.03042427422</v>
      </c>
      <c r="BY111" s="43">
        <f t="shared" si="672"/>
        <v>16693.594449136493</v>
      </c>
      <c r="BZ111" s="43">
        <f t="shared" si="672"/>
        <v>23145.283413305478</v>
      </c>
      <c r="CH111" s="142"/>
    </row>
    <row r="112" spans="1:86" x14ac:dyDescent="0.3">
      <c r="A112" s="142"/>
      <c r="C112" s="42" t="s">
        <v>446</v>
      </c>
      <c r="D112" s="43">
        <f t="shared" si="665"/>
        <v>131440.79891434699</v>
      </c>
      <c r="E112" s="43">
        <f t="shared" si="665"/>
        <v>96302.046285532357</v>
      </c>
      <c r="F112" s="43">
        <f t="shared" si="665"/>
        <v>96302.477322047387</v>
      </c>
      <c r="G112" s="43">
        <f t="shared" si="665"/>
        <v>95955.605371771904</v>
      </c>
      <c r="H112" s="43">
        <f t="shared" si="665"/>
        <v>108858.98330010986</v>
      </c>
      <c r="K112" s="43">
        <f t="shared" si="666"/>
        <v>131440.79891434699</v>
      </c>
      <c r="L112" s="43">
        <f t="shared" si="666"/>
        <v>96302.046285532357</v>
      </c>
      <c r="M112" s="43">
        <f t="shared" si="666"/>
        <v>96302.477322047387</v>
      </c>
      <c r="N112" s="43">
        <f t="shared" si="666"/>
        <v>95955.605371771904</v>
      </c>
      <c r="O112" s="43">
        <f t="shared" si="666"/>
        <v>108858.98330010986</v>
      </c>
      <c r="R112" s="43">
        <f t="shared" si="667"/>
        <v>131440.79891434699</v>
      </c>
      <c r="S112" s="43">
        <f t="shared" si="667"/>
        <v>96302.046285532357</v>
      </c>
      <c r="T112" s="43">
        <f t="shared" si="667"/>
        <v>96302.477322047387</v>
      </c>
      <c r="U112" s="43">
        <f t="shared" si="667"/>
        <v>95955.605371771904</v>
      </c>
      <c r="V112" s="43">
        <f t="shared" si="667"/>
        <v>108858.98330010986</v>
      </c>
      <c r="Y112" s="43">
        <f t="shared" si="668"/>
        <v>131440.79891434699</v>
      </c>
      <c r="Z112" s="43">
        <f t="shared" si="668"/>
        <v>96302.046285532357</v>
      </c>
      <c r="AA112" s="43">
        <f t="shared" si="668"/>
        <v>96302.477322047387</v>
      </c>
      <c r="AB112" s="43">
        <f t="shared" si="668"/>
        <v>95955.605371771904</v>
      </c>
      <c r="AC112" s="43">
        <f t="shared" si="668"/>
        <v>108858.98330010986</v>
      </c>
      <c r="AK112" s="142"/>
      <c r="AX112" s="142"/>
      <c r="AZ112" s="42" t="s">
        <v>446</v>
      </c>
      <c r="BA112" s="43">
        <f t="shared" si="669"/>
        <v>131440.79891434699</v>
      </c>
      <c r="BB112" s="43">
        <f t="shared" si="669"/>
        <v>96302.046285532357</v>
      </c>
      <c r="BC112" s="43">
        <f t="shared" si="669"/>
        <v>96302.477322047387</v>
      </c>
      <c r="BD112" s="43">
        <f t="shared" si="669"/>
        <v>95955.605371771904</v>
      </c>
      <c r="BE112" s="43">
        <f t="shared" si="669"/>
        <v>108858.98330010986</v>
      </c>
      <c r="BH112" s="43">
        <f t="shared" si="670"/>
        <v>131440.79891434699</v>
      </c>
      <c r="BI112" s="43">
        <f t="shared" si="670"/>
        <v>96302.046285532357</v>
      </c>
      <c r="BJ112" s="43">
        <f t="shared" si="670"/>
        <v>96302.477322047387</v>
      </c>
      <c r="BK112" s="43">
        <f t="shared" si="670"/>
        <v>95955.605371771904</v>
      </c>
      <c r="BL112" s="43">
        <f t="shared" si="670"/>
        <v>108858.98330010986</v>
      </c>
      <c r="BO112" s="43">
        <f t="shared" si="671"/>
        <v>131440.79891434699</v>
      </c>
      <c r="BP112" s="43">
        <f t="shared" si="671"/>
        <v>96302.046285532357</v>
      </c>
      <c r="BQ112" s="43">
        <f t="shared" si="671"/>
        <v>96302.477322047387</v>
      </c>
      <c r="BR112" s="43">
        <f t="shared" si="671"/>
        <v>95955.605371771904</v>
      </c>
      <c r="BS112" s="43">
        <f t="shared" si="671"/>
        <v>108858.98330010986</v>
      </c>
      <c r="BV112" s="43">
        <f t="shared" si="672"/>
        <v>131440.79891434699</v>
      </c>
      <c r="BW112" s="43">
        <f t="shared" si="672"/>
        <v>96302.046285532357</v>
      </c>
      <c r="BX112" s="43">
        <f t="shared" si="672"/>
        <v>96302.477322047387</v>
      </c>
      <c r="BY112" s="43">
        <f t="shared" si="672"/>
        <v>95955.605371771904</v>
      </c>
      <c r="BZ112" s="43">
        <f t="shared" si="672"/>
        <v>108858.98330010986</v>
      </c>
      <c r="CH112" s="142"/>
    </row>
    <row r="113" spans="1:86" x14ac:dyDescent="0.3">
      <c r="A113" s="142"/>
      <c r="C113" s="42" t="s">
        <v>95</v>
      </c>
      <c r="D113" s="43">
        <f t="shared" si="665"/>
        <v>10</v>
      </c>
      <c r="E113" s="43">
        <f t="shared" si="665"/>
        <v>10</v>
      </c>
      <c r="F113" s="43">
        <f t="shared" si="665"/>
        <v>10</v>
      </c>
      <c r="G113" s="43">
        <f t="shared" si="665"/>
        <v>10</v>
      </c>
      <c r="H113" s="43">
        <f t="shared" si="665"/>
        <v>10</v>
      </c>
      <c r="K113" s="43">
        <f t="shared" si="666"/>
        <v>10</v>
      </c>
      <c r="L113" s="43">
        <f t="shared" si="666"/>
        <v>10</v>
      </c>
      <c r="M113" s="43">
        <f t="shared" si="666"/>
        <v>10</v>
      </c>
      <c r="N113" s="43">
        <f t="shared" si="666"/>
        <v>10</v>
      </c>
      <c r="O113" s="43">
        <f t="shared" si="666"/>
        <v>10</v>
      </c>
      <c r="R113" s="43">
        <f t="shared" si="667"/>
        <v>10</v>
      </c>
      <c r="S113" s="43">
        <f t="shared" si="667"/>
        <v>10</v>
      </c>
      <c r="T113" s="43">
        <f t="shared" si="667"/>
        <v>10</v>
      </c>
      <c r="U113" s="43">
        <f t="shared" si="667"/>
        <v>10</v>
      </c>
      <c r="V113" s="43">
        <f t="shared" si="667"/>
        <v>10</v>
      </c>
      <c r="Y113" s="43">
        <f t="shared" si="668"/>
        <v>10</v>
      </c>
      <c r="Z113" s="43">
        <f t="shared" si="668"/>
        <v>10</v>
      </c>
      <c r="AA113" s="43">
        <f t="shared" si="668"/>
        <v>10</v>
      </c>
      <c r="AB113" s="43">
        <f t="shared" si="668"/>
        <v>10</v>
      </c>
      <c r="AC113" s="43">
        <f t="shared" si="668"/>
        <v>10</v>
      </c>
      <c r="AK113" s="142"/>
      <c r="AX113" s="142"/>
      <c r="AZ113" s="42" t="s">
        <v>95</v>
      </c>
      <c r="BA113" s="43">
        <f t="shared" si="669"/>
        <v>10</v>
      </c>
      <c r="BB113" s="43">
        <f t="shared" si="669"/>
        <v>10</v>
      </c>
      <c r="BC113" s="43">
        <f t="shared" si="669"/>
        <v>10</v>
      </c>
      <c r="BD113" s="43">
        <f t="shared" si="669"/>
        <v>10</v>
      </c>
      <c r="BE113" s="43">
        <f t="shared" si="669"/>
        <v>10</v>
      </c>
      <c r="BH113" s="43">
        <f t="shared" si="670"/>
        <v>10</v>
      </c>
      <c r="BI113" s="43">
        <f t="shared" si="670"/>
        <v>10</v>
      </c>
      <c r="BJ113" s="43">
        <f t="shared" si="670"/>
        <v>10</v>
      </c>
      <c r="BK113" s="43">
        <f t="shared" si="670"/>
        <v>10</v>
      </c>
      <c r="BL113" s="43">
        <f t="shared" si="670"/>
        <v>10</v>
      </c>
      <c r="BO113" s="43">
        <f t="shared" si="671"/>
        <v>10</v>
      </c>
      <c r="BP113" s="43">
        <f t="shared" si="671"/>
        <v>10</v>
      </c>
      <c r="BQ113" s="43">
        <f t="shared" si="671"/>
        <v>10</v>
      </c>
      <c r="BR113" s="43">
        <f t="shared" si="671"/>
        <v>10</v>
      </c>
      <c r="BS113" s="43">
        <f t="shared" si="671"/>
        <v>10</v>
      </c>
      <c r="BV113" s="43">
        <f t="shared" si="672"/>
        <v>10</v>
      </c>
      <c r="BW113" s="43">
        <f t="shared" si="672"/>
        <v>10</v>
      </c>
      <c r="BX113" s="43">
        <f t="shared" si="672"/>
        <v>10</v>
      </c>
      <c r="BY113" s="43">
        <f t="shared" si="672"/>
        <v>10</v>
      </c>
      <c r="BZ113" s="43">
        <f t="shared" si="672"/>
        <v>10</v>
      </c>
      <c r="CH113" s="142"/>
    </row>
    <row r="114" spans="1:86" x14ac:dyDescent="0.3">
      <c r="A114" s="142"/>
      <c r="C114" s="42" t="s">
        <v>306</v>
      </c>
      <c r="D114" s="43">
        <f>SUMA(D108:D111)</f>
        <v>1275145.8652779241</v>
      </c>
      <c r="E114" s="43">
        <f>SUMA(E108:E111)</f>
        <v>988686.30927351676</v>
      </c>
      <c r="F114" s="43">
        <f>SUMA(F108:F111)</f>
        <v>976831.73129177419</v>
      </c>
      <c r="G114" s="43">
        <f>SUMA(G108:G111)</f>
        <v>961358.3837666366</v>
      </c>
      <c r="H114" s="43">
        <f>SUMA(H108:H111)</f>
        <v>1001021.8986308054</v>
      </c>
      <c r="K114" s="43">
        <f>SUMA(K108:K111)</f>
        <v>1275145.8652779241</v>
      </c>
      <c r="L114" s="43">
        <f>SUMA(L108:L111)</f>
        <v>988686.30927351676</v>
      </c>
      <c r="M114" s="43">
        <f>SUMA(M108:M111)</f>
        <v>976831.73129177419</v>
      </c>
      <c r="N114" s="43">
        <f>SUMA(N108:N111)</f>
        <v>961358.3837666366</v>
      </c>
      <c r="O114" s="43">
        <f>SUMA(O108:O111)</f>
        <v>1001021.8986308054</v>
      </c>
      <c r="R114" s="43">
        <f>SUMA(R108:R111)</f>
        <v>1275145.8652779241</v>
      </c>
      <c r="S114" s="43">
        <f>SUMA(S108:S111)</f>
        <v>988686.30927351676</v>
      </c>
      <c r="T114" s="43">
        <f>SUMA(T108:T111)</f>
        <v>976831.73129177419</v>
      </c>
      <c r="U114" s="43">
        <f>SUMA(U108:U111)</f>
        <v>961358.3837666366</v>
      </c>
      <c r="V114" s="43">
        <f>SUMA(V108:V111)</f>
        <v>1001021.8986308054</v>
      </c>
      <c r="Y114" s="43">
        <f>SUMA(Y108:Y111)</f>
        <v>1275145.8652779241</v>
      </c>
      <c r="Z114" s="43">
        <f>SUMA(Z108:Z111)</f>
        <v>988686.30927351676</v>
      </c>
      <c r="AA114" s="43">
        <f>SUMA(AA108:AA111)</f>
        <v>976831.73129177419</v>
      </c>
      <c r="AB114" s="43">
        <f>SUMA(AB108:AB111)</f>
        <v>961358.3837666366</v>
      </c>
      <c r="AC114" s="43">
        <f>SUMA(AC108:AC111)</f>
        <v>1001021.8986308054</v>
      </c>
      <c r="AK114" s="142"/>
      <c r="AX114" s="142"/>
      <c r="AZ114" s="42" t="s">
        <v>306</v>
      </c>
      <c r="BA114" s="43">
        <f>SUMA(BA108:BA111)</f>
        <v>1275145.8652779241</v>
      </c>
      <c r="BB114" s="43">
        <f>SUMA(BB108:BB111)</f>
        <v>988686.30927351676</v>
      </c>
      <c r="BC114" s="43">
        <f>SUMA(BC108:BC111)</f>
        <v>976831.73129177419</v>
      </c>
      <c r="BD114" s="43">
        <f>SUMA(BD108:BD111)</f>
        <v>961358.3837666366</v>
      </c>
      <c r="BE114" s="43">
        <f>SUMA(BE108:BE111)</f>
        <v>1001021.8986308054</v>
      </c>
      <c r="BH114" s="43">
        <f>SUMA(BH108:BH111)</f>
        <v>1275145.8652779241</v>
      </c>
      <c r="BI114" s="43">
        <f>SUMA(BI108:BI111)</f>
        <v>988686.30927351676</v>
      </c>
      <c r="BJ114" s="43">
        <f>SUMA(BJ108:BJ111)</f>
        <v>976831.73129177419</v>
      </c>
      <c r="BK114" s="43">
        <f>SUMA(BK108:BK111)</f>
        <v>961358.3837666366</v>
      </c>
      <c r="BL114" s="43">
        <f>SUMA(BL108:BL111)</f>
        <v>1001021.8986308054</v>
      </c>
      <c r="BO114" s="43">
        <f>SUMA(BO108:BO111)</f>
        <v>1275145.8652779241</v>
      </c>
      <c r="BP114" s="43">
        <f>SUMA(BP108:BP111)</f>
        <v>988686.30927351676</v>
      </c>
      <c r="BQ114" s="43">
        <f>SUMA(BQ108:BQ111)</f>
        <v>976831.73129177419</v>
      </c>
      <c r="BR114" s="43">
        <f>SUMA(BR108:BR111)</f>
        <v>961358.3837666366</v>
      </c>
      <c r="BS114" s="43">
        <f>SUMA(BS108:BS111)</f>
        <v>1001021.8986308054</v>
      </c>
      <c r="BV114" s="43">
        <f>SUMA(BV108:BV111)</f>
        <v>1275145.8652779241</v>
      </c>
      <c r="BW114" s="43">
        <f>SUMA(BW108:BW111)</f>
        <v>988686.30927351676</v>
      </c>
      <c r="BX114" s="43">
        <f>SUMA(BX108:BX111)</f>
        <v>976831.73129177419</v>
      </c>
      <c r="BY114" s="43">
        <f>SUMA(BY108:BY111)</f>
        <v>961358.3837666366</v>
      </c>
      <c r="BZ114" s="43">
        <f>SUMA(BZ108:BZ111)</f>
        <v>1001021.8986308054</v>
      </c>
      <c r="CH114" s="142"/>
    </row>
    <row r="115" spans="1:86" x14ac:dyDescent="0.3">
      <c r="A115" s="142"/>
      <c r="C115" s="42" t="s">
        <v>307</v>
      </c>
      <c r="D115" s="43">
        <f>SUMA(D108:D110)+D112</f>
        <v>1372150.472971847</v>
      </c>
      <c r="E115" s="43">
        <f>SUMA(E108:E110)+E112</f>
        <v>1068121.5406530325</v>
      </c>
      <c r="F115" s="43">
        <f>SUMA(F108:F110)+F112</f>
        <v>1056267.1781895473</v>
      </c>
      <c r="G115" s="43">
        <f>SUMA(G108:G110)+G112</f>
        <v>1040620.3946892719</v>
      </c>
      <c r="H115" s="43">
        <f>SUMA(H108:H110)+H112</f>
        <v>1086735.5985176098</v>
      </c>
      <c r="K115" s="43">
        <f>SUMA(K108:K110)+K112</f>
        <v>1372150.472971847</v>
      </c>
      <c r="L115" s="43">
        <f>SUMA(L108:L110)+L112</f>
        <v>1068121.5406530325</v>
      </c>
      <c r="M115" s="43">
        <f>SUMA(M108:M110)+M112</f>
        <v>1056267.1781895473</v>
      </c>
      <c r="N115" s="43">
        <f>SUMA(N108:N110)+N112</f>
        <v>1040620.3946892719</v>
      </c>
      <c r="O115" s="43">
        <f>SUMA(O108:O110)+O112</f>
        <v>1086735.5985176098</v>
      </c>
      <c r="R115" s="43">
        <f>SUMA(R108:R110)+R112</f>
        <v>1372150.472971847</v>
      </c>
      <c r="S115" s="43">
        <f>SUMA(S108:S110)+S112</f>
        <v>1068121.5406530325</v>
      </c>
      <c r="T115" s="43">
        <f>SUMA(T108:T110)+T112</f>
        <v>1056267.1781895473</v>
      </c>
      <c r="U115" s="43">
        <f>SUMA(U108:U110)+U112</f>
        <v>1040620.3946892719</v>
      </c>
      <c r="V115" s="43">
        <f>SUMA(V108:V110)+V112</f>
        <v>1086735.5985176098</v>
      </c>
      <c r="Y115" s="43">
        <f>SUMA(Y108:Y110)+Y112</f>
        <v>1372150.472971847</v>
      </c>
      <c r="Z115" s="43">
        <f>SUMA(Z108:Z110)+Z112</f>
        <v>1068121.5406530325</v>
      </c>
      <c r="AA115" s="43">
        <f>SUMA(AA108:AA110)+AA112</f>
        <v>1056267.1781895473</v>
      </c>
      <c r="AB115" s="43">
        <f>SUMA(AB108:AB110)+AB112</f>
        <v>1040620.3946892719</v>
      </c>
      <c r="AC115" s="43">
        <f>SUMA(AC108:AC110)+AC112</f>
        <v>1086735.5985176098</v>
      </c>
      <c r="AK115" s="142"/>
      <c r="AX115" s="142"/>
      <c r="AZ115" s="42" t="s">
        <v>307</v>
      </c>
      <c r="BA115" s="43">
        <f>SUMA(BA108:BA110)+BA112</f>
        <v>1372150.472971847</v>
      </c>
      <c r="BB115" s="43">
        <f>SUMA(BB108:BB110)+BB112</f>
        <v>1068121.5406530325</v>
      </c>
      <c r="BC115" s="43">
        <f>SUMA(BC108:BC110)+BC112</f>
        <v>1056267.1781895473</v>
      </c>
      <c r="BD115" s="43">
        <f>SUMA(BD108:BD110)+BD112</f>
        <v>1040620.3946892719</v>
      </c>
      <c r="BE115" s="43">
        <f>SUMA(BE108:BE110)+BE112</f>
        <v>1086735.5985176098</v>
      </c>
      <c r="BH115" s="43">
        <f>SUMA(BH108:BH110)+BH112</f>
        <v>1372150.472971847</v>
      </c>
      <c r="BI115" s="43">
        <f>SUMA(BI108:BI110)+BI112</f>
        <v>1068121.5406530325</v>
      </c>
      <c r="BJ115" s="43">
        <f>SUMA(BJ108:BJ110)+BJ112</f>
        <v>1056267.1781895473</v>
      </c>
      <c r="BK115" s="43">
        <f>SUMA(BK108:BK110)+BK112</f>
        <v>1040620.3946892719</v>
      </c>
      <c r="BL115" s="43">
        <f>SUMA(BL108:BL110)+BL112</f>
        <v>1086735.5985176098</v>
      </c>
      <c r="BO115" s="43">
        <f>SUMA(BO108:BO110)+BO112</f>
        <v>1372150.472971847</v>
      </c>
      <c r="BP115" s="43">
        <f>SUMA(BP108:BP110)+BP112</f>
        <v>1068121.5406530325</v>
      </c>
      <c r="BQ115" s="43">
        <f>SUMA(BQ108:BQ110)+BQ112</f>
        <v>1056267.1781895473</v>
      </c>
      <c r="BR115" s="43">
        <f>SUMA(BR108:BR110)+BR112</f>
        <v>1040620.3946892719</v>
      </c>
      <c r="BS115" s="43">
        <f>SUMA(BS108:BS110)+BS112</f>
        <v>1086735.5985176098</v>
      </c>
      <c r="BV115" s="43">
        <f>SUMA(BV108:BV110)+BV112</f>
        <v>1372150.472971847</v>
      </c>
      <c r="BW115" s="43">
        <f>SUMA(BW108:BW110)+BW112</f>
        <v>1068121.5406530325</v>
      </c>
      <c r="BX115" s="43">
        <f>SUMA(BX108:BX110)+BX112</f>
        <v>1056267.1781895473</v>
      </c>
      <c r="BY115" s="43">
        <f>SUMA(BY108:BY110)+BY112</f>
        <v>1040620.3946892719</v>
      </c>
      <c r="BZ115" s="43">
        <f>SUMA(BZ108:BZ110)+BZ112</f>
        <v>1086735.5985176098</v>
      </c>
      <c r="CH115" s="142"/>
    </row>
    <row r="116" spans="1:86" x14ac:dyDescent="0.3">
      <c r="A116" s="142"/>
      <c r="C116" s="42" t="s">
        <v>291</v>
      </c>
      <c r="D116" s="43">
        <f t="shared" ref="D116:H125" si="673">D62</f>
        <v>4.8923679060665368E-3</v>
      </c>
      <c r="E116" s="43">
        <f t="shared" si="673"/>
        <v>4.8923679060665368E-3</v>
      </c>
      <c r="F116" s="43">
        <f t="shared" si="673"/>
        <v>4.8923679060665368E-3</v>
      </c>
      <c r="G116" s="43">
        <f t="shared" si="673"/>
        <v>4.8923679060665368E-3</v>
      </c>
      <c r="H116" s="43">
        <f t="shared" si="673"/>
        <v>4.8923679060665368E-3</v>
      </c>
      <c r="K116" s="43">
        <f t="shared" ref="K116:O125" si="674">K62</f>
        <v>4.8923679060665368E-3</v>
      </c>
      <c r="L116" s="43">
        <f t="shared" si="674"/>
        <v>4.8923679060665368E-3</v>
      </c>
      <c r="M116" s="43">
        <f t="shared" si="674"/>
        <v>4.8923679060665368E-3</v>
      </c>
      <c r="N116" s="43">
        <f t="shared" si="674"/>
        <v>4.8923679060665368E-3</v>
      </c>
      <c r="O116" s="43">
        <f t="shared" si="674"/>
        <v>4.8923679060665368E-3</v>
      </c>
      <c r="R116" s="43">
        <f t="shared" ref="R116:V125" si="675">R62</f>
        <v>4.8923679060665368E-3</v>
      </c>
      <c r="S116" s="43">
        <f t="shared" si="675"/>
        <v>4.8923679060665368E-3</v>
      </c>
      <c r="T116" s="43">
        <f t="shared" si="675"/>
        <v>4.8923679060665368E-3</v>
      </c>
      <c r="U116" s="43">
        <f t="shared" si="675"/>
        <v>4.8923679060665368E-3</v>
      </c>
      <c r="V116" s="43">
        <f t="shared" si="675"/>
        <v>4.8923679060665368E-3</v>
      </c>
      <c r="Y116" s="43">
        <f t="shared" ref="Y116:AC125" si="676">Y62</f>
        <v>4.8923679060665368E-3</v>
      </c>
      <c r="Z116" s="43">
        <f t="shared" si="676"/>
        <v>4.8923679060665368E-3</v>
      </c>
      <c r="AA116" s="43">
        <f t="shared" si="676"/>
        <v>4.8923679060665368E-3</v>
      </c>
      <c r="AB116" s="43">
        <f t="shared" si="676"/>
        <v>4.8923679060665368E-3</v>
      </c>
      <c r="AC116" s="43">
        <f t="shared" si="676"/>
        <v>4.8923679060665368E-3</v>
      </c>
      <c r="AK116" s="142"/>
      <c r="AX116" s="142"/>
      <c r="AZ116" s="42" t="s">
        <v>291</v>
      </c>
      <c r="BA116" s="43">
        <f t="shared" ref="BA116:BE125" si="677">BA62</f>
        <v>6.5231572080887154E-3</v>
      </c>
      <c r="BB116" s="43">
        <f t="shared" si="677"/>
        <v>6.5231572080887154E-3</v>
      </c>
      <c r="BC116" s="43">
        <f t="shared" si="677"/>
        <v>6.5231572080887154E-3</v>
      </c>
      <c r="BD116" s="43">
        <f t="shared" si="677"/>
        <v>6.5231572080887154E-3</v>
      </c>
      <c r="BE116" s="43">
        <f t="shared" si="677"/>
        <v>6.5231572080887154E-3</v>
      </c>
      <c r="BH116" s="43">
        <f t="shared" ref="BH116:BL125" si="678">BH62</f>
        <v>6.5231572080887154E-3</v>
      </c>
      <c r="BI116" s="43">
        <f t="shared" si="678"/>
        <v>6.5231572080887154E-3</v>
      </c>
      <c r="BJ116" s="43">
        <f t="shared" si="678"/>
        <v>6.5231572080887154E-3</v>
      </c>
      <c r="BK116" s="43">
        <f t="shared" si="678"/>
        <v>6.5231572080887154E-3</v>
      </c>
      <c r="BL116" s="43">
        <f t="shared" si="678"/>
        <v>6.5231572080887154E-3</v>
      </c>
      <c r="BO116" s="43">
        <f t="shared" ref="BO116:BS125" si="679">BO62</f>
        <v>6.5231572080887154E-3</v>
      </c>
      <c r="BP116" s="43">
        <f t="shared" si="679"/>
        <v>6.5231572080887154E-3</v>
      </c>
      <c r="BQ116" s="43">
        <f t="shared" si="679"/>
        <v>6.5231572080887154E-3</v>
      </c>
      <c r="BR116" s="43">
        <f t="shared" si="679"/>
        <v>6.5231572080887154E-3</v>
      </c>
      <c r="BS116" s="43">
        <f t="shared" si="679"/>
        <v>6.5231572080887154E-3</v>
      </c>
      <c r="BV116" s="43">
        <f t="shared" ref="BV116:BZ125" si="680">BV62</f>
        <v>6.5231572080887154E-3</v>
      </c>
      <c r="BW116" s="43">
        <f t="shared" si="680"/>
        <v>6.5231572080887154E-3</v>
      </c>
      <c r="BX116" s="43">
        <f t="shared" si="680"/>
        <v>6.5231572080887154E-3</v>
      </c>
      <c r="BY116" s="43">
        <f t="shared" si="680"/>
        <v>6.5231572080887154E-3</v>
      </c>
      <c r="BZ116" s="43">
        <f t="shared" si="680"/>
        <v>6.5231572080887154E-3</v>
      </c>
      <c r="CH116" s="142"/>
    </row>
    <row r="117" spans="1:86" x14ac:dyDescent="0.3">
      <c r="A117" s="142"/>
      <c r="C117" s="42" t="s">
        <v>308</v>
      </c>
      <c r="D117" s="43">
        <f t="shared" si="673"/>
        <v>0</v>
      </c>
      <c r="E117" s="43">
        <f t="shared" si="673"/>
        <v>0</v>
      </c>
      <c r="F117" s="43">
        <f t="shared" si="673"/>
        <v>0</v>
      </c>
      <c r="G117" s="43">
        <f t="shared" si="673"/>
        <v>0</v>
      </c>
      <c r="H117" s="43">
        <f t="shared" si="673"/>
        <v>0</v>
      </c>
      <c r="K117" s="43">
        <f t="shared" si="674"/>
        <v>0</v>
      </c>
      <c r="L117" s="43">
        <f t="shared" si="674"/>
        <v>0</v>
      </c>
      <c r="M117" s="43">
        <f t="shared" si="674"/>
        <v>0</v>
      </c>
      <c r="N117" s="43">
        <f t="shared" si="674"/>
        <v>0</v>
      </c>
      <c r="O117" s="43">
        <f t="shared" si="674"/>
        <v>0</v>
      </c>
      <c r="R117" s="43">
        <f t="shared" si="675"/>
        <v>0</v>
      </c>
      <c r="S117" s="43">
        <f t="shared" si="675"/>
        <v>0</v>
      </c>
      <c r="T117" s="43">
        <f t="shared" si="675"/>
        <v>0</v>
      </c>
      <c r="U117" s="43">
        <f t="shared" si="675"/>
        <v>0</v>
      </c>
      <c r="V117" s="43">
        <f t="shared" si="675"/>
        <v>0</v>
      </c>
      <c r="Y117" s="43">
        <f t="shared" si="676"/>
        <v>0</v>
      </c>
      <c r="Z117" s="43">
        <f t="shared" si="676"/>
        <v>0</v>
      </c>
      <c r="AA117" s="43">
        <f t="shared" si="676"/>
        <v>0</v>
      </c>
      <c r="AB117" s="43">
        <f t="shared" si="676"/>
        <v>0</v>
      </c>
      <c r="AC117" s="43">
        <f t="shared" si="676"/>
        <v>0</v>
      </c>
      <c r="AK117" s="142"/>
      <c r="AX117" s="142"/>
      <c r="AZ117" s="42" t="s">
        <v>308</v>
      </c>
      <c r="BA117" s="43">
        <f t="shared" si="677"/>
        <v>0</v>
      </c>
      <c r="BB117" s="43">
        <f t="shared" si="677"/>
        <v>0</v>
      </c>
      <c r="BC117" s="43">
        <f t="shared" si="677"/>
        <v>0</v>
      </c>
      <c r="BD117" s="43">
        <f t="shared" si="677"/>
        <v>0</v>
      </c>
      <c r="BE117" s="43">
        <f t="shared" si="677"/>
        <v>0</v>
      </c>
      <c r="BH117" s="43">
        <f t="shared" si="678"/>
        <v>0</v>
      </c>
      <c r="BI117" s="43">
        <f t="shared" si="678"/>
        <v>0</v>
      </c>
      <c r="BJ117" s="43">
        <f t="shared" si="678"/>
        <v>0</v>
      </c>
      <c r="BK117" s="43">
        <f t="shared" si="678"/>
        <v>0</v>
      </c>
      <c r="BL117" s="43">
        <f t="shared" si="678"/>
        <v>0</v>
      </c>
      <c r="BO117" s="43">
        <f t="shared" si="679"/>
        <v>0</v>
      </c>
      <c r="BP117" s="43">
        <f t="shared" si="679"/>
        <v>0</v>
      </c>
      <c r="BQ117" s="43">
        <f t="shared" si="679"/>
        <v>0</v>
      </c>
      <c r="BR117" s="43">
        <f t="shared" si="679"/>
        <v>0</v>
      </c>
      <c r="BS117" s="43">
        <f t="shared" si="679"/>
        <v>0</v>
      </c>
      <c r="BV117" s="43">
        <f t="shared" si="680"/>
        <v>0</v>
      </c>
      <c r="BW117" s="43">
        <f t="shared" si="680"/>
        <v>0</v>
      </c>
      <c r="BX117" s="43">
        <f t="shared" si="680"/>
        <v>0</v>
      </c>
      <c r="BY117" s="43">
        <f t="shared" si="680"/>
        <v>0</v>
      </c>
      <c r="BZ117" s="43">
        <f t="shared" si="680"/>
        <v>0</v>
      </c>
      <c r="CH117" s="142"/>
    </row>
    <row r="118" spans="1:86" x14ac:dyDescent="0.3">
      <c r="A118" s="142"/>
      <c r="C118" s="42" t="s">
        <v>309</v>
      </c>
      <c r="D118" s="43">
        <f t="shared" si="673"/>
        <v>31536000</v>
      </c>
      <c r="E118" s="43">
        <f t="shared" si="673"/>
        <v>31536000</v>
      </c>
      <c r="F118" s="43">
        <f t="shared" si="673"/>
        <v>31536000</v>
      </c>
      <c r="G118" s="43">
        <f t="shared" si="673"/>
        <v>31536000</v>
      </c>
      <c r="H118" s="43">
        <f t="shared" si="673"/>
        <v>31536000</v>
      </c>
      <c r="K118" s="43">
        <f t="shared" si="674"/>
        <v>31536000</v>
      </c>
      <c r="L118" s="43">
        <f t="shared" si="674"/>
        <v>31536000</v>
      </c>
      <c r="M118" s="43">
        <f t="shared" si="674"/>
        <v>31536000</v>
      </c>
      <c r="N118" s="43">
        <f t="shared" si="674"/>
        <v>31536000</v>
      </c>
      <c r="O118" s="43">
        <f t="shared" si="674"/>
        <v>31536000</v>
      </c>
      <c r="R118" s="43">
        <f t="shared" si="675"/>
        <v>31536000</v>
      </c>
      <c r="S118" s="43">
        <f t="shared" si="675"/>
        <v>31536000</v>
      </c>
      <c r="T118" s="43">
        <f t="shared" si="675"/>
        <v>31536000</v>
      </c>
      <c r="U118" s="43">
        <f t="shared" si="675"/>
        <v>31536000</v>
      </c>
      <c r="V118" s="43">
        <f t="shared" si="675"/>
        <v>31536000</v>
      </c>
      <c r="Y118" s="43">
        <f t="shared" si="676"/>
        <v>31536000</v>
      </c>
      <c r="Z118" s="43">
        <f t="shared" si="676"/>
        <v>31536000</v>
      </c>
      <c r="AA118" s="43">
        <f t="shared" si="676"/>
        <v>31536000</v>
      </c>
      <c r="AB118" s="43">
        <f t="shared" si="676"/>
        <v>31536000</v>
      </c>
      <c r="AC118" s="43">
        <f t="shared" si="676"/>
        <v>31536000</v>
      </c>
      <c r="AK118" s="142"/>
      <c r="AX118" s="142"/>
      <c r="AZ118" s="42" t="s">
        <v>309</v>
      </c>
      <c r="BA118" s="43">
        <f t="shared" si="677"/>
        <v>31536000</v>
      </c>
      <c r="BB118" s="43">
        <f t="shared" si="677"/>
        <v>31536000</v>
      </c>
      <c r="BC118" s="43">
        <f t="shared" si="677"/>
        <v>31536000</v>
      </c>
      <c r="BD118" s="43">
        <f t="shared" si="677"/>
        <v>31536000</v>
      </c>
      <c r="BE118" s="43">
        <f t="shared" si="677"/>
        <v>31536000</v>
      </c>
      <c r="BH118" s="43">
        <f t="shared" si="678"/>
        <v>31536000</v>
      </c>
      <c r="BI118" s="43">
        <f t="shared" si="678"/>
        <v>31536000</v>
      </c>
      <c r="BJ118" s="43">
        <f t="shared" si="678"/>
        <v>31536000</v>
      </c>
      <c r="BK118" s="43">
        <f t="shared" si="678"/>
        <v>31536000</v>
      </c>
      <c r="BL118" s="43">
        <f t="shared" si="678"/>
        <v>31536000</v>
      </c>
      <c r="BO118" s="43">
        <f t="shared" si="679"/>
        <v>31536000</v>
      </c>
      <c r="BP118" s="43">
        <f t="shared" si="679"/>
        <v>31536000</v>
      </c>
      <c r="BQ118" s="43">
        <f t="shared" si="679"/>
        <v>31536000</v>
      </c>
      <c r="BR118" s="43">
        <f t="shared" si="679"/>
        <v>31536000</v>
      </c>
      <c r="BS118" s="43">
        <f t="shared" si="679"/>
        <v>31536000</v>
      </c>
      <c r="BV118" s="43">
        <f t="shared" si="680"/>
        <v>31536000</v>
      </c>
      <c r="BW118" s="43">
        <f t="shared" si="680"/>
        <v>31536000</v>
      </c>
      <c r="BX118" s="43">
        <f t="shared" si="680"/>
        <v>31536000</v>
      </c>
      <c r="BY118" s="43">
        <f t="shared" si="680"/>
        <v>31536000</v>
      </c>
      <c r="BZ118" s="43">
        <f t="shared" si="680"/>
        <v>31536000</v>
      </c>
      <c r="CH118" s="142"/>
    </row>
    <row r="119" spans="1:86" x14ac:dyDescent="0.3">
      <c r="A119" s="142"/>
      <c r="C119" s="42" t="s">
        <v>450</v>
      </c>
      <c r="D119" s="43">
        <f t="shared" si="673"/>
        <v>0.45444579780755179</v>
      </c>
      <c r="E119" s="43">
        <f t="shared" si="673"/>
        <v>0.45444579780755179</v>
      </c>
      <c r="F119" s="43">
        <f t="shared" si="673"/>
        <v>0.45444579780755179</v>
      </c>
      <c r="G119" s="43">
        <f t="shared" si="673"/>
        <v>0.45444579780755179</v>
      </c>
      <c r="H119" s="43">
        <f t="shared" si="673"/>
        <v>0.45444579780755179</v>
      </c>
      <c r="K119" s="43">
        <f t="shared" si="674"/>
        <v>0.25444579780755183</v>
      </c>
      <c r="L119" s="43">
        <f t="shared" si="674"/>
        <v>0.25444579780755183</v>
      </c>
      <c r="M119" s="43">
        <f t="shared" si="674"/>
        <v>0.25444579780755183</v>
      </c>
      <c r="N119" s="43">
        <f t="shared" si="674"/>
        <v>0.25444579780755183</v>
      </c>
      <c r="O119" s="43">
        <f t="shared" si="674"/>
        <v>0.25444579780755183</v>
      </c>
      <c r="R119" s="43">
        <f t="shared" si="675"/>
        <v>0.45444579780755179</v>
      </c>
      <c r="S119" s="43">
        <f t="shared" si="675"/>
        <v>0.45444579780755179</v>
      </c>
      <c r="T119" s="43">
        <f t="shared" si="675"/>
        <v>0.45444579780755179</v>
      </c>
      <c r="U119" s="43">
        <f t="shared" si="675"/>
        <v>0.45444579780755179</v>
      </c>
      <c r="V119" s="43">
        <f t="shared" si="675"/>
        <v>0.45444579780755179</v>
      </c>
      <c r="Y119" s="43">
        <f t="shared" si="676"/>
        <v>0.25444579780755183</v>
      </c>
      <c r="Z119" s="43">
        <f t="shared" si="676"/>
        <v>0.25444579780755183</v>
      </c>
      <c r="AA119" s="43">
        <f t="shared" si="676"/>
        <v>0.25444579780755183</v>
      </c>
      <c r="AB119" s="43">
        <f t="shared" si="676"/>
        <v>0.25444579780755183</v>
      </c>
      <c r="AC119" s="43">
        <f t="shared" si="676"/>
        <v>0.25444579780755183</v>
      </c>
      <c r="AK119" s="142"/>
      <c r="AX119" s="142"/>
      <c r="AZ119" s="42" t="s">
        <v>450</v>
      </c>
      <c r="BA119" s="43">
        <f t="shared" si="677"/>
        <v>0.45444579780755179</v>
      </c>
      <c r="BB119" s="43">
        <f t="shared" si="677"/>
        <v>0.45444579780755179</v>
      </c>
      <c r="BC119" s="43">
        <f t="shared" si="677"/>
        <v>0.45444579780755179</v>
      </c>
      <c r="BD119" s="43">
        <f t="shared" si="677"/>
        <v>0.45444579780755179</v>
      </c>
      <c r="BE119" s="43">
        <f t="shared" si="677"/>
        <v>0.45444579780755179</v>
      </c>
      <c r="BH119" s="43">
        <f t="shared" si="678"/>
        <v>0.25444579780755183</v>
      </c>
      <c r="BI119" s="43">
        <f t="shared" si="678"/>
        <v>0.25444579780755183</v>
      </c>
      <c r="BJ119" s="43">
        <f t="shared" si="678"/>
        <v>0.25444579780755183</v>
      </c>
      <c r="BK119" s="43">
        <f t="shared" si="678"/>
        <v>0.25444579780755183</v>
      </c>
      <c r="BL119" s="43">
        <f t="shared" si="678"/>
        <v>0.25444579780755183</v>
      </c>
      <c r="BO119" s="43">
        <f t="shared" si="679"/>
        <v>0.45444579780755179</v>
      </c>
      <c r="BP119" s="43">
        <f t="shared" si="679"/>
        <v>0.45444579780755179</v>
      </c>
      <c r="BQ119" s="43">
        <f t="shared" si="679"/>
        <v>0.45444579780755179</v>
      </c>
      <c r="BR119" s="43">
        <f t="shared" si="679"/>
        <v>0.45444579780755179</v>
      </c>
      <c r="BS119" s="43">
        <f t="shared" si="679"/>
        <v>0.45444579780755179</v>
      </c>
      <c r="BV119" s="43">
        <f t="shared" si="680"/>
        <v>0.25444579780755183</v>
      </c>
      <c r="BW119" s="43">
        <f t="shared" si="680"/>
        <v>0.25444579780755183</v>
      </c>
      <c r="BX119" s="43">
        <f t="shared" si="680"/>
        <v>0.25444579780755183</v>
      </c>
      <c r="BY119" s="43">
        <f t="shared" si="680"/>
        <v>0.25444579780755183</v>
      </c>
      <c r="BZ119" s="43">
        <f t="shared" si="680"/>
        <v>0.25444579780755183</v>
      </c>
      <c r="CH119" s="142"/>
    </row>
    <row r="120" spans="1:86" x14ac:dyDescent="0.3">
      <c r="A120" s="142"/>
      <c r="C120" s="42" t="s">
        <v>456</v>
      </c>
      <c r="D120" s="43">
        <f t="shared" si="673"/>
        <v>1.71696E-2</v>
      </c>
      <c r="E120" s="43">
        <f t="shared" si="673"/>
        <v>1.71696E-2</v>
      </c>
      <c r="F120" s="43">
        <f t="shared" si="673"/>
        <v>1.71696E-2</v>
      </c>
      <c r="G120" s="43">
        <f t="shared" si="673"/>
        <v>1.71696E-2</v>
      </c>
      <c r="H120" s="43">
        <f t="shared" si="673"/>
        <v>1.71696E-2</v>
      </c>
      <c r="K120" s="43">
        <f t="shared" si="674"/>
        <v>1.71696E-2</v>
      </c>
      <c r="L120" s="43">
        <f t="shared" si="674"/>
        <v>1.71696E-2</v>
      </c>
      <c r="M120" s="43">
        <f t="shared" si="674"/>
        <v>1.71696E-2</v>
      </c>
      <c r="N120" s="43">
        <f t="shared" si="674"/>
        <v>1.71696E-2</v>
      </c>
      <c r="O120" s="43">
        <f t="shared" si="674"/>
        <v>1.71696E-2</v>
      </c>
      <c r="R120" s="43">
        <f t="shared" si="675"/>
        <v>1.71696E-2</v>
      </c>
      <c r="S120" s="43">
        <f t="shared" si="675"/>
        <v>1.71696E-2</v>
      </c>
      <c r="T120" s="43">
        <f t="shared" si="675"/>
        <v>1.71696E-2</v>
      </c>
      <c r="U120" s="43">
        <f t="shared" si="675"/>
        <v>1.71696E-2</v>
      </c>
      <c r="V120" s="43">
        <f t="shared" si="675"/>
        <v>1.71696E-2</v>
      </c>
      <c r="Y120" s="43">
        <f t="shared" si="676"/>
        <v>1.71696E-2</v>
      </c>
      <c r="Z120" s="43">
        <f t="shared" si="676"/>
        <v>1.71696E-2</v>
      </c>
      <c r="AA120" s="43">
        <f t="shared" si="676"/>
        <v>1.71696E-2</v>
      </c>
      <c r="AB120" s="43">
        <f t="shared" si="676"/>
        <v>1.71696E-2</v>
      </c>
      <c r="AC120" s="43">
        <f t="shared" si="676"/>
        <v>1.71696E-2</v>
      </c>
      <c r="AK120" s="142"/>
      <c r="AX120" s="142"/>
      <c r="AZ120" s="42" t="str">
        <f>C120</f>
        <v>Total operational losses (OL) [10],[15] (/1)</v>
      </c>
      <c r="BA120" s="43">
        <f t="shared" si="677"/>
        <v>1.2877200000000002E-2</v>
      </c>
      <c r="BB120" s="43">
        <f t="shared" si="677"/>
        <v>1.2877200000000002E-2</v>
      </c>
      <c r="BC120" s="43">
        <f t="shared" si="677"/>
        <v>1.2877200000000002E-2</v>
      </c>
      <c r="BD120" s="43">
        <f t="shared" si="677"/>
        <v>1.2877200000000002E-2</v>
      </c>
      <c r="BE120" s="43">
        <f t="shared" si="677"/>
        <v>1.2877200000000002E-2</v>
      </c>
      <c r="BH120" s="43">
        <f t="shared" si="678"/>
        <v>1.2877200000000002E-2</v>
      </c>
      <c r="BI120" s="43">
        <f t="shared" si="678"/>
        <v>1.2877200000000002E-2</v>
      </c>
      <c r="BJ120" s="43">
        <f t="shared" si="678"/>
        <v>1.2877200000000002E-2</v>
      </c>
      <c r="BK120" s="43">
        <f t="shared" si="678"/>
        <v>1.2877200000000002E-2</v>
      </c>
      <c r="BL120" s="43">
        <f t="shared" si="678"/>
        <v>1.2877200000000002E-2</v>
      </c>
      <c r="BO120" s="43">
        <f t="shared" si="679"/>
        <v>1.2877200000000002E-2</v>
      </c>
      <c r="BP120" s="43">
        <f t="shared" si="679"/>
        <v>1.2877200000000002E-2</v>
      </c>
      <c r="BQ120" s="43">
        <f t="shared" si="679"/>
        <v>1.2877200000000002E-2</v>
      </c>
      <c r="BR120" s="43">
        <f t="shared" si="679"/>
        <v>1.2877200000000002E-2</v>
      </c>
      <c r="BS120" s="43">
        <f t="shared" si="679"/>
        <v>1.2877200000000002E-2</v>
      </c>
      <c r="BV120" s="43">
        <f t="shared" si="680"/>
        <v>1.2877200000000002E-2</v>
      </c>
      <c r="BW120" s="43">
        <f t="shared" si="680"/>
        <v>1.2877200000000002E-2</v>
      </c>
      <c r="BX120" s="43">
        <f t="shared" si="680"/>
        <v>1.2877200000000002E-2</v>
      </c>
      <c r="BY120" s="43">
        <f t="shared" si="680"/>
        <v>1.2877200000000002E-2</v>
      </c>
      <c r="BZ120" s="43">
        <f t="shared" si="680"/>
        <v>1.2877200000000002E-2</v>
      </c>
      <c r="CH120" s="142"/>
    </row>
    <row r="121" spans="1:86" x14ac:dyDescent="0.3">
      <c r="A121" s="142"/>
      <c r="C121" s="42" t="str">
        <f>'ESOIstatic Ebus'!AZ121</f>
        <v>Charge losses ratio (CL) [15] (/1)</v>
      </c>
      <c r="D121" s="43">
        <f t="shared" si="673"/>
        <v>0.31315468940316687</v>
      </c>
      <c r="E121" s="43">
        <f t="shared" si="673"/>
        <v>0.31315468940316687</v>
      </c>
      <c r="F121" s="43">
        <f t="shared" si="673"/>
        <v>0.31315468940316687</v>
      </c>
      <c r="G121" s="43">
        <f t="shared" si="673"/>
        <v>0.31315468940316687</v>
      </c>
      <c r="H121" s="43">
        <f t="shared" si="673"/>
        <v>0.31315468940316687</v>
      </c>
      <c r="K121" s="43">
        <f t="shared" si="674"/>
        <v>0.31315468940316687</v>
      </c>
      <c r="L121" s="43">
        <f t="shared" si="674"/>
        <v>0.31315468940316687</v>
      </c>
      <c r="M121" s="43">
        <f t="shared" si="674"/>
        <v>0.31315468940316687</v>
      </c>
      <c r="N121" s="43">
        <f t="shared" si="674"/>
        <v>0.31315468940316687</v>
      </c>
      <c r="O121" s="43">
        <f t="shared" si="674"/>
        <v>0.31315468940316687</v>
      </c>
      <c r="R121" s="43">
        <f t="shared" si="675"/>
        <v>0.11315468940316686</v>
      </c>
      <c r="S121" s="43">
        <f t="shared" si="675"/>
        <v>0.11315468940316686</v>
      </c>
      <c r="T121" s="43">
        <f t="shared" si="675"/>
        <v>0.11315468940316686</v>
      </c>
      <c r="U121" s="43">
        <f t="shared" si="675"/>
        <v>0.11315468940316686</v>
      </c>
      <c r="V121" s="43">
        <f t="shared" si="675"/>
        <v>0.11315468940316686</v>
      </c>
      <c r="Y121" s="43">
        <f t="shared" si="676"/>
        <v>0.11315468940316686</v>
      </c>
      <c r="Z121" s="43">
        <f t="shared" si="676"/>
        <v>0.11315468940316686</v>
      </c>
      <c r="AA121" s="43">
        <f t="shared" si="676"/>
        <v>0.11315468940316686</v>
      </c>
      <c r="AB121" s="43">
        <f t="shared" si="676"/>
        <v>0.11315468940316686</v>
      </c>
      <c r="AC121" s="43">
        <f t="shared" si="676"/>
        <v>0.11315468940316686</v>
      </c>
      <c r="AK121" s="142"/>
      <c r="AX121" s="142"/>
      <c r="AZ121" s="42" t="str">
        <f>C121</f>
        <v>Charge losses ratio (CL) [15] (/1)</v>
      </c>
      <c r="BA121" s="43">
        <f t="shared" si="677"/>
        <v>0.31315468940316687</v>
      </c>
      <c r="BB121" s="43">
        <f t="shared" si="677"/>
        <v>0.31315468940316687</v>
      </c>
      <c r="BC121" s="43">
        <f t="shared" si="677"/>
        <v>0.31315468940316687</v>
      </c>
      <c r="BD121" s="43">
        <f t="shared" si="677"/>
        <v>0.31315468940316687</v>
      </c>
      <c r="BE121" s="43">
        <f t="shared" si="677"/>
        <v>0.31315468940316687</v>
      </c>
      <c r="BH121" s="43">
        <f t="shared" si="678"/>
        <v>0.31315468940316687</v>
      </c>
      <c r="BI121" s="43">
        <f t="shared" si="678"/>
        <v>0.31315468940316687</v>
      </c>
      <c r="BJ121" s="43">
        <f t="shared" si="678"/>
        <v>0.31315468940316687</v>
      </c>
      <c r="BK121" s="43">
        <f t="shared" si="678"/>
        <v>0.31315468940316687</v>
      </c>
      <c r="BL121" s="43">
        <f t="shared" si="678"/>
        <v>0.31315468940316687</v>
      </c>
      <c r="BO121" s="43">
        <f t="shared" si="679"/>
        <v>0.11315468940316686</v>
      </c>
      <c r="BP121" s="43">
        <f t="shared" si="679"/>
        <v>0.11315468940316686</v>
      </c>
      <c r="BQ121" s="43">
        <f t="shared" si="679"/>
        <v>0.11315468940316686</v>
      </c>
      <c r="BR121" s="43">
        <f t="shared" si="679"/>
        <v>0.11315468940316686</v>
      </c>
      <c r="BS121" s="43">
        <f t="shared" si="679"/>
        <v>0.11315468940316686</v>
      </c>
      <c r="BV121" s="43">
        <f t="shared" si="680"/>
        <v>0.11315468940316686</v>
      </c>
      <c r="BW121" s="43">
        <f t="shared" si="680"/>
        <v>0.11315468940316686</v>
      </c>
      <c r="BX121" s="43">
        <f t="shared" si="680"/>
        <v>0.11315468940316686</v>
      </c>
      <c r="BY121" s="43">
        <f t="shared" si="680"/>
        <v>0.11315468940316686</v>
      </c>
      <c r="BZ121" s="43">
        <f t="shared" si="680"/>
        <v>0.11315468940316686</v>
      </c>
      <c r="CH121" s="142"/>
    </row>
    <row r="122" spans="1:86" x14ac:dyDescent="0.3">
      <c r="A122" s="142"/>
      <c r="C122" s="42" t="s">
        <v>303</v>
      </c>
      <c r="D122" s="43">
        <f t="shared" si="673"/>
        <v>827260.33591926238</v>
      </c>
      <c r="E122" s="43">
        <f t="shared" si="673"/>
        <v>827260.33591926238</v>
      </c>
      <c r="F122" s="43">
        <f t="shared" si="673"/>
        <v>827260.33591926238</v>
      </c>
      <c r="G122" s="43">
        <f t="shared" si="673"/>
        <v>827260.33591926238</v>
      </c>
      <c r="H122" s="43">
        <f t="shared" si="673"/>
        <v>827260.33591926238</v>
      </c>
      <c r="K122" s="43">
        <f t="shared" si="674"/>
        <v>1130533.7164906911</v>
      </c>
      <c r="L122" s="43">
        <f t="shared" si="674"/>
        <v>1130533.7164906911</v>
      </c>
      <c r="M122" s="43">
        <f t="shared" si="674"/>
        <v>1130533.7164906911</v>
      </c>
      <c r="N122" s="43">
        <f t="shared" si="674"/>
        <v>1130533.7164906911</v>
      </c>
      <c r="O122" s="43">
        <f t="shared" si="674"/>
        <v>1130533.7164906911</v>
      </c>
      <c r="R122" s="43">
        <f t="shared" si="675"/>
        <v>827260.33591926238</v>
      </c>
      <c r="S122" s="43">
        <f t="shared" si="675"/>
        <v>827260.33591926238</v>
      </c>
      <c r="T122" s="43">
        <f t="shared" si="675"/>
        <v>827260.33591926238</v>
      </c>
      <c r="U122" s="43">
        <f t="shared" si="675"/>
        <v>827260.33591926238</v>
      </c>
      <c r="V122" s="43">
        <f t="shared" si="675"/>
        <v>827260.33591926238</v>
      </c>
      <c r="Y122" s="43">
        <f t="shared" si="676"/>
        <v>1130533.7164906911</v>
      </c>
      <c r="Z122" s="43">
        <f t="shared" si="676"/>
        <v>1130533.7164906911</v>
      </c>
      <c r="AA122" s="43">
        <f t="shared" si="676"/>
        <v>1130533.7164906911</v>
      </c>
      <c r="AB122" s="43">
        <f t="shared" si="676"/>
        <v>1130533.7164906911</v>
      </c>
      <c r="AC122" s="43">
        <f t="shared" si="676"/>
        <v>1130533.7164906911</v>
      </c>
      <c r="AK122" s="142"/>
      <c r="AX122" s="142"/>
      <c r="AZ122" s="42" t="s">
        <v>303</v>
      </c>
      <c r="BA122" s="43">
        <f t="shared" si="677"/>
        <v>1107831.0684753784</v>
      </c>
      <c r="BB122" s="43">
        <f t="shared" si="677"/>
        <v>1107831.0684753784</v>
      </c>
      <c r="BC122" s="43">
        <f t="shared" si="677"/>
        <v>1107831.0684753784</v>
      </c>
      <c r="BD122" s="43">
        <f t="shared" si="677"/>
        <v>1107831.0684753784</v>
      </c>
      <c r="BE122" s="43">
        <f t="shared" si="677"/>
        <v>1107831.0684753784</v>
      </c>
      <c r="BH122" s="43">
        <f t="shared" si="678"/>
        <v>1513961.5919039499</v>
      </c>
      <c r="BI122" s="43">
        <f t="shared" si="678"/>
        <v>1513961.5919039499</v>
      </c>
      <c r="BJ122" s="43">
        <f t="shared" si="678"/>
        <v>1513961.5919039499</v>
      </c>
      <c r="BK122" s="43">
        <f t="shared" si="678"/>
        <v>1513961.5919039499</v>
      </c>
      <c r="BL122" s="43">
        <f t="shared" si="678"/>
        <v>1513961.5919039499</v>
      </c>
      <c r="BO122" s="43">
        <f t="shared" si="679"/>
        <v>1107831.0684753784</v>
      </c>
      <c r="BP122" s="43">
        <f t="shared" si="679"/>
        <v>1107831.0684753784</v>
      </c>
      <c r="BQ122" s="43">
        <f t="shared" si="679"/>
        <v>1107831.0684753784</v>
      </c>
      <c r="BR122" s="43">
        <f t="shared" si="679"/>
        <v>1107831.0684753784</v>
      </c>
      <c r="BS122" s="43">
        <f t="shared" si="679"/>
        <v>1107831.0684753784</v>
      </c>
      <c r="BV122" s="43">
        <f t="shared" si="680"/>
        <v>1513961.5919039499</v>
      </c>
      <c r="BW122" s="43">
        <f t="shared" si="680"/>
        <v>1513961.5919039499</v>
      </c>
      <c r="BX122" s="43">
        <f t="shared" si="680"/>
        <v>1513961.5919039499</v>
      </c>
      <c r="BY122" s="43">
        <f t="shared" si="680"/>
        <v>1513961.5919039499</v>
      </c>
      <c r="BZ122" s="43">
        <f t="shared" si="680"/>
        <v>1513961.5919039499</v>
      </c>
      <c r="CH122" s="142"/>
    </row>
    <row r="123" spans="1:86" x14ac:dyDescent="0.3">
      <c r="A123" s="142"/>
      <c r="C123" s="42" t="s">
        <v>304</v>
      </c>
      <c r="D123" s="43">
        <f t="shared" si="673"/>
        <v>1516366.9028571432</v>
      </c>
      <c r="E123" s="43">
        <f t="shared" si="673"/>
        <v>1516366.9028571432</v>
      </c>
      <c r="F123" s="43">
        <f t="shared" si="673"/>
        <v>1516366.9028571432</v>
      </c>
      <c r="G123" s="43">
        <f t="shared" si="673"/>
        <v>1516366.9028571432</v>
      </c>
      <c r="H123" s="43">
        <f t="shared" si="673"/>
        <v>1516366.9028571432</v>
      </c>
      <c r="K123" s="43">
        <f t="shared" si="674"/>
        <v>1516366.9028571432</v>
      </c>
      <c r="L123" s="43">
        <f t="shared" si="674"/>
        <v>1516366.9028571432</v>
      </c>
      <c r="M123" s="43">
        <f t="shared" si="674"/>
        <v>1516366.9028571432</v>
      </c>
      <c r="N123" s="43">
        <f t="shared" si="674"/>
        <v>1516366.9028571432</v>
      </c>
      <c r="O123" s="43">
        <f t="shared" si="674"/>
        <v>1516366.9028571432</v>
      </c>
      <c r="R123" s="43">
        <f t="shared" si="675"/>
        <v>1516366.9028571432</v>
      </c>
      <c r="S123" s="43">
        <f t="shared" si="675"/>
        <v>1516366.9028571432</v>
      </c>
      <c r="T123" s="43">
        <f t="shared" si="675"/>
        <v>1516366.9028571432</v>
      </c>
      <c r="U123" s="43">
        <f t="shared" si="675"/>
        <v>1516366.9028571432</v>
      </c>
      <c r="V123" s="43">
        <f t="shared" si="675"/>
        <v>1516366.9028571432</v>
      </c>
      <c r="Y123" s="43">
        <f t="shared" si="676"/>
        <v>1516366.9028571432</v>
      </c>
      <c r="Z123" s="43">
        <f t="shared" si="676"/>
        <v>1516366.9028571432</v>
      </c>
      <c r="AA123" s="43">
        <f t="shared" si="676"/>
        <v>1516366.9028571432</v>
      </c>
      <c r="AB123" s="43">
        <f t="shared" si="676"/>
        <v>1516366.9028571432</v>
      </c>
      <c r="AC123" s="43">
        <f t="shared" si="676"/>
        <v>1516366.9028571432</v>
      </c>
      <c r="AK123" s="142"/>
      <c r="AX123" s="142"/>
      <c r="AZ123" s="42" t="s">
        <v>304</v>
      </c>
      <c r="BA123" s="43">
        <f t="shared" si="677"/>
        <v>2030652.6171428573</v>
      </c>
      <c r="BB123" s="43">
        <f t="shared" si="677"/>
        <v>2030652.6171428573</v>
      </c>
      <c r="BC123" s="43">
        <f t="shared" si="677"/>
        <v>2030652.6171428573</v>
      </c>
      <c r="BD123" s="43">
        <f t="shared" si="677"/>
        <v>2030652.6171428573</v>
      </c>
      <c r="BE123" s="43">
        <f t="shared" si="677"/>
        <v>2030652.6171428573</v>
      </c>
      <c r="BH123" s="43">
        <f t="shared" si="678"/>
        <v>2030652.6171428573</v>
      </c>
      <c r="BI123" s="43">
        <f t="shared" si="678"/>
        <v>2030652.6171428573</v>
      </c>
      <c r="BJ123" s="43">
        <f t="shared" si="678"/>
        <v>2030652.6171428573</v>
      </c>
      <c r="BK123" s="43">
        <f t="shared" si="678"/>
        <v>2030652.6171428573</v>
      </c>
      <c r="BL123" s="43">
        <f t="shared" si="678"/>
        <v>2030652.6171428573</v>
      </c>
      <c r="BO123" s="43">
        <f t="shared" si="679"/>
        <v>2030652.6171428573</v>
      </c>
      <c r="BP123" s="43">
        <f t="shared" si="679"/>
        <v>2030652.6171428573</v>
      </c>
      <c r="BQ123" s="43">
        <f t="shared" si="679"/>
        <v>2030652.6171428573</v>
      </c>
      <c r="BR123" s="43">
        <f t="shared" si="679"/>
        <v>2030652.6171428573</v>
      </c>
      <c r="BS123" s="43">
        <f t="shared" si="679"/>
        <v>2030652.6171428573</v>
      </c>
      <c r="BV123" s="43">
        <f t="shared" si="680"/>
        <v>2030652.6171428573</v>
      </c>
      <c r="BW123" s="43">
        <f t="shared" si="680"/>
        <v>2030652.6171428573</v>
      </c>
      <c r="BX123" s="43">
        <f t="shared" si="680"/>
        <v>2030652.6171428573</v>
      </c>
      <c r="BY123" s="43">
        <f t="shared" si="680"/>
        <v>2030652.6171428573</v>
      </c>
      <c r="BZ123" s="43">
        <f t="shared" si="680"/>
        <v>2030652.6171428573</v>
      </c>
      <c r="CH123" s="142"/>
    </row>
    <row r="124" spans="1:86" x14ac:dyDescent="0.3">
      <c r="A124" s="142"/>
      <c r="C124" s="42" t="s">
        <v>428</v>
      </c>
      <c r="D124" s="43">
        <f t="shared" si="673"/>
        <v>220165.02431000001</v>
      </c>
      <c r="E124" s="43">
        <f t="shared" si="673"/>
        <v>220165.02431000001</v>
      </c>
      <c r="F124" s="43">
        <f t="shared" si="673"/>
        <v>220165.02431000001</v>
      </c>
      <c r="G124" s="43">
        <f t="shared" si="673"/>
        <v>220165.02431000001</v>
      </c>
      <c r="H124" s="43">
        <f t="shared" si="673"/>
        <v>220165.02431000001</v>
      </c>
      <c r="K124" s="43">
        <f t="shared" si="674"/>
        <v>220165.02431000001</v>
      </c>
      <c r="L124" s="43">
        <f t="shared" si="674"/>
        <v>220165.02431000001</v>
      </c>
      <c r="M124" s="43">
        <f t="shared" si="674"/>
        <v>220165.02431000001</v>
      </c>
      <c r="N124" s="43">
        <f t="shared" si="674"/>
        <v>220165.02431000001</v>
      </c>
      <c r="O124" s="43">
        <f t="shared" si="674"/>
        <v>220165.02431000001</v>
      </c>
      <c r="R124" s="43">
        <f t="shared" si="675"/>
        <v>220165.02431000001</v>
      </c>
      <c r="S124" s="43">
        <f t="shared" si="675"/>
        <v>220165.02431000001</v>
      </c>
      <c r="T124" s="43">
        <f t="shared" si="675"/>
        <v>220165.02431000001</v>
      </c>
      <c r="U124" s="43">
        <f t="shared" si="675"/>
        <v>220165.02431000001</v>
      </c>
      <c r="V124" s="43">
        <f t="shared" si="675"/>
        <v>220165.02431000001</v>
      </c>
      <c r="Y124" s="43">
        <f t="shared" si="676"/>
        <v>220165.02431000001</v>
      </c>
      <c r="Z124" s="43">
        <f t="shared" si="676"/>
        <v>220165.02431000001</v>
      </c>
      <c r="AA124" s="43">
        <f t="shared" si="676"/>
        <v>220165.02431000001</v>
      </c>
      <c r="AB124" s="43">
        <f t="shared" si="676"/>
        <v>220165.02431000001</v>
      </c>
      <c r="AC124" s="43">
        <f t="shared" si="676"/>
        <v>220165.02431000001</v>
      </c>
      <c r="AK124" s="142"/>
      <c r="AX124" s="142"/>
      <c r="AZ124" s="42" t="s">
        <v>428</v>
      </c>
      <c r="BA124" s="43">
        <f t="shared" si="677"/>
        <v>220165.02431000001</v>
      </c>
      <c r="BB124" s="43">
        <f t="shared" si="677"/>
        <v>220165.02431000001</v>
      </c>
      <c r="BC124" s="43">
        <f t="shared" si="677"/>
        <v>220165.02431000001</v>
      </c>
      <c r="BD124" s="43">
        <f t="shared" si="677"/>
        <v>220165.02431000001</v>
      </c>
      <c r="BE124" s="43">
        <f t="shared" si="677"/>
        <v>220165.02431000001</v>
      </c>
      <c r="BH124" s="43">
        <f t="shared" si="678"/>
        <v>220165.02431000001</v>
      </c>
      <c r="BI124" s="43">
        <f t="shared" si="678"/>
        <v>220165.02431000001</v>
      </c>
      <c r="BJ124" s="43">
        <f t="shared" si="678"/>
        <v>220165.02431000001</v>
      </c>
      <c r="BK124" s="43">
        <f t="shared" si="678"/>
        <v>220165.02431000001</v>
      </c>
      <c r="BL124" s="43">
        <f t="shared" si="678"/>
        <v>220165.02431000001</v>
      </c>
      <c r="BO124" s="43">
        <f t="shared" si="679"/>
        <v>220165.02431000001</v>
      </c>
      <c r="BP124" s="43">
        <f t="shared" si="679"/>
        <v>220165.02431000001</v>
      </c>
      <c r="BQ124" s="43">
        <f t="shared" si="679"/>
        <v>220165.02431000001</v>
      </c>
      <c r="BR124" s="43">
        <f t="shared" si="679"/>
        <v>220165.02431000001</v>
      </c>
      <c r="BS124" s="43">
        <f t="shared" si="679"/>
        <v>220165.02431000001</v>
      </c>
      <c r="BV124" s="43">
        <f t="shared" si="680"/>
        <v>220165.02431000001</v>
      </c>
      <c r="BW124" s="43">
        <f t="shared" si="680"/>
        <v>220165.02431000001</v>
      </c>
      <c r="BX124" s="43">
        <f t="shared" si="680"/>
        <v>220165.02431000001</v>
      </c>
      <c r="BY124" s="43">
        <f t="shared" si="680"/>
        <v>220165.02431000001</v>
      </c>
      <c r="BZ124" s="43">
        <f t="shared" si="680"/>
        <v>220165.02431000001</v>
      </c>
      <c r="CH124" s="142"/>
    </row>
    <row r="125" spans="1:86" x14ac:dyDescent="0.3">
      <c r="A125" s="142"/>
      <c r="C125" s="42" t="s">
        <v>305</v>
      </c>
      <c r="D125" s="43">
        <f t="shared" si="673"/>
        <v>29003.817150000003</v>
      </c>
      <c r="E125" s="43">
        <f t="shared" si="673"/>
        <v>29003.817150000003</v>
      </c>
      <c r="F125" s="43">
        <f t="shared" si="673"/>
        <v>29003.817150000003</v>
      </c>
      <c r="G125" s="43">
        <f t="shared" si="673"/>
        <v>29003.817150000003</v>
      </c>
      <c r="H125" s="43">
        <f t="shared" si="673"/>
        <v>29003.817150000003</v>
      </c>
      <c r="K125" s="43">
        <f t="shared" si="674"/>
        <v>29003.817150000003</v>
      </c>
      <c r="L125" s="43">
        <f t="shared" si="674"/>
        <v>29003.817150000003</v>
      </c>
      <c r="M125" s="43">
        <f t="shared" si="674"/>
        <v>29003.817150000003</v>
      </c>
      <c r="N125" s="43">
        <f t="shared" si="674"/>
        <v>29003.817150000003</v>
      </c>
      <c r="O125" s="43">
        <f t="shared" si="674"/>
        <v>29003.817150000003</v>
      </c>
      <c r="R125" s="43">
        <f t="shared" si="675"/>
        <v>29003.817150000003</v>
      </c>
      <c r="S125" s="43">
        <f t="shared" si="675"/>
        <v>29003.817150000003</v>
      </c>
      <c r="T125" s="43">
        <f t="shared" si="675"/>
        <v>29003.817150000003</v>
      </c>
      <c r="U125" s="43">
        <f t="shared" si="675"/>
        <v>29003.817150000003</v>
      </c>
      <c r="V125" s="43">
        <f t="shared" si="675"/>
        <v>29003.817150000003</v>
      </c>
      <c r="Y125" s="43">
        <f t="shared" si="676"/>
        <v>29003.817150000003</v>
      </c>
      <c r="Z125" s="43">
        <f t="shared" si="676"/>
        <v>29003.817150000003</v>
      </c>
      <c r="AA125" s="43">
        <f t="shared" si="676"/>
        <v>29003.817150000003</v>
      </c>
      <c r="AB125" s="43">
        <f t="shared" si="676"/>
        <v>29003.817150000003</v>
      </c>
      <c r="AC125" s="43">
        <f t="shared" si="676"/>
        <v>29003.817150000003</v>
      </c>
      <c r="AK125" s="142"/>
      <c r="AX125" s="142"/>
      <c r="AZ125" s="42" t="s">
        <v>305</v>
      </c>
      <c r="BA125" s="43">
        <f t="shared" si="677"/>
        <v>29003.817150000003</v>
      </c>
      <c r="BB125" s="43">
        <f t="shared" si="677"/>
        <v>29003.817150000003</v>
      </c>
      <c r="BC125" s="43">
        <f t="shared" si="677"/>
        <v>29003.817150000003</v>
      </c>
      <c r="BD125" s="43">
        <f t="shared" si="677"/>
        <v>29003.817150000003</v>
      </c>
      <c r="BE125" s="43">
        <f t="shared" si="677"/>
        <v>29003.817150000003</v>
      </c>
      <c r="BH125" s="43">
        <f t="shared" si="678"/>
        <v>29003.817150000003</v>
      </c>
      <c r="BI125" s="43">
        <f t="shared" si="678"/>
        <v>29003.817150000003</v>
      </c>
      <c r="BJ125" s="43">
        <f t="shared" si="678"/>
        <v>29003.817150000003</v>
      </c>
      <c r="BK125" s="43">
        <f t="shared" si="678"/>
        <v>29003.817150000003</v>
      </c>
      <c r="BL125" s="43">
        <f t="shared" si="678"/>
        <v>29003.817150000003</v>
      </c>
      <c r="BO125" s="43">
        <f t="shared" si="679"/>
        <v>29003.817150000003</v>
      </c>
      <c r="BP125" s="43">
        <f t="shared" si="679"/>
        <v>29003.817150000003</v>
      </c>
      <c r="BQ125" s="43">
        <f t="shared" si="679"/>
        <v>29003.817150000003</v>
      </c>
      <c r="BR125" s="43">
        <f t="shared" si="679"/>
        <v>29003.817150000003</v>
      </c>
      <c r="BS125" s="43">
        <f t="shared" si="679"/>
        <v>29003.817150000003</v>
      </c>
      <c r="BV125" s="43">
        <f t="shared" si="680"/>
        <v>29003.817150000003</v>
      </c>
      <c r="BW125" s="43">
        <f t="shared" si="680"/>
        <v>29003.817150000003</v>
      </c>
      <c r="BX125" s="43">
        <f t="shared" si="680"/>
        <v>29003.817150000003</v>
      </c>
      <c r="BY125" s="43">
        <f t="shared" si="680"/>
        <v>29003.817150000003</v>
      </c>
      <c r="BZ125" s="43">
        <f t="shared" si="680"/>
        <v>29003.817150000003</v>
      </c>
      <c r="CH125" s="142"/>
    </row>
    <row r="126" spans="1:86" ht="15.6" x14ac:dyDescent="0.3">
      <c r="A126" s="142"/>
      <c r="C126" s="46" t="s">
        <v>156</v>
      </c>
      <c r="D126" s="47">
        <f>D123/((D114*$D$15)+D123*D117)</f>
        <v>1.6135296182731134</v>
      </c>
      <c r="E126" s="47">
        <f t="shared" ref="E126:H126" si="681">E123/((E114*$D$15)+E123*E117)</f>
        <v>2.0810297482082674</v>
      </c>
      <c r="F126" s="47">
        <f t="shared" si="681"/>
        <v>2.1062845885683745</v>
      </c>
      <c r="G126" s="47">
        <f t="shared" si="681"/>
        <v>2.1401858619915761</v>
      </c>
      <c r="H126" s="47">
        <f t="shared" si="681"/>
        <v>2.0553852258963068</v>
      </c>
      <c r="K126" s="47">
        <f>K123/((K114*$D$15)+K123*K117)</f>
        <v>1.6135296182731134</v>
      </c>
      <c r="L126" s="47">
        <f t="shared" ref="L126:O126" si="682">L123/((L114*$D$15)+L123*L117)</f>
        <v>2.0810297482082674</v>
      </c>
      <c r="M126" s="47">
        <f t="shared" si="682"/>
        <v>2.1062845885683745</v>
      </c>
      <c r="N126" s="47">
        <f t="shared" si="682"/>
        <v>2.1401858619915761</v>
      </c>
      <c r="O126" s="47">
        <f t="shared" si="682"/>
        <v>2.0553852258963068</v>
      </c>
      <c r="R126" s="47">
        <f>R123/((R114*$D$15)+R123*R117)</f>
        <v>1.6135296182731134</v>
      </c>
      <c r="S126" s="47">
        <f t="shared" ref="S126:V126" si="683">S123/((S114*$D$15)+S123*S117)</f>
        <v>2.0810297482082674</v>
      </c>
      <c r="T126" s="47">
        <f t="shared" si="683"/>
        <v>2.1062845885683745</v>
      </c>
      <c r="U126" s="47">
        <f t="shared" si="683"/>
        <v>2.1401858619915761</v>
      </c>
      <c r="V126" s="47">
        <f t="shared" si="683"/>
        <v>2.0553852258963068</v>
      </c>
      <c r="Y126" s="47">
        <f>Y123/((Y114*$D$15)+Y123*Y117)</f>
        <v>1.6135296182731134</v>
      </c>
      <c r="Z126" s="47">
        <f t="shared" ref="Z126:AC126" si="684">Z123/((Z114*$D$15)+Z123*Z117)</f>
        <v>2.0810297482082674</v>
      </c>
      <c r="AA126" s="47">
        <f t="shared" si="684"/>
        <v>2.1062845885683745</v>
      </c>
      <c r="AB126" s="47">
        <f t="shared" si="684"/>
        <v>2.1401858619915761</v>
      </c>
      <c r="AC126" s="47">
        <f t="shared" si="684"/>
        <v>2.0553852258963068</v>
      </c>
      <c r="AK126" s="142"/>
      <c r="AX126" s="142"/>
      <c r="AZ126" s="46" t="s">
        <v>156</v>
      </c>
      <c r="BA126" s="47">
        <f>BA123/((BA114*$D$15)+BA123*BA117)</f>
        <v>2.1607687005105345</v>
      </c>
      <c r="BB126" s="47">
        <f t="shared" ref="BB126:BE126" si="685">BB123/((BB114*$D$15)+BB123*BB117)</f>
        <v>2.786824545292371</v>
      </c>
      <c r="BC126" s="47">
        <f t="shared" si="685"/>
        <v>2.8206447292967489</v>
      </c>
      <c r="BD126" s="47">
        <f t="shared" si="685"/>
        <v>2.8660438404693735</v>
      </c>
      <c r="BE126" s="47">
        <f t="shared" si="685"/>
        <v>2.7524825161633779</v>
      </c>
      <c r="BH126" s="47">
        <f>BH123/((BH114*$D$15)+BH123*BH117)</f>
        <v>2.1607687005105345</v>
      </c>
      <c r="BI126" s="47">
        <f t="shared" ref="BI126:BL126" si="686">BI123/((BI114*$D$15)+BI123*BI117)</f>
        <v>2.786824545292371</v>
      </c>
      <c r="BJ126" s="47">
        <f t="shared" si="686"/>
        <v>2.8206447292967489</v>
      </c>
      <c r="BK126" s="47">
        <f t="shared" si="686"/>
        <v>2.8660438404693735</v>
      </c>
      <c r="BL126" s="47">
        <f t="shared" si="686"/>
        <v>2.7524825161633779</v>
      </c>
      <c r="BO126" s="47">
        <f>BO123/((BO114*$D$15)+BO123*BO117)</f>
        <v>2.1607687005105345</v>
      </c>
      <c r="BP126" s="47">
        <f t="shared" ref="BP126:BS126" si="687">BP123/((BP114*$D$15)+BP123*BP117)</f>
        <v>2.786824545292371</v>
      </c>
      <c r="BQ126" s="47">
        <f t="shared" si="687"/>
        <v>2.8206447292967489</v>
      </c>
      <c r="BR126" s="47">
        <f t="shared" si="687"/>
        <v>2.8660438404693735</v>
      </c>
      <c r="BS126" s="47">
        <f t="shared" si="687"/>
        <v>2.7524825161633779</v>
      </c>
      <c r="BV126" s="47">
        <f>BV123/((BV114*$D$15)+BV123*BV117)</f>
        <v>2.1607687005105345</v>
      </c>
      <c r="BW126" s="47">
        <f t="shared" ref="BW126:BZ126" si="688">BW123/((BW114*$D$15)+BW123*BW117)</f>
        <v>2.786824545292371</v>
      </c>
      <c r="BX126" s="47">
        <f t="shared" si="688"/>
        <v>2.8206447292967489</v>
      </c>
      <c r="BY126" s="47">
        <f t="shared" si="688"/>
        <v>2.8660438404693735</v>
      </c>
      <c r="BZ126" s="47">
        <f t="shared" si="688"/>
        <v>2.7524825161633779</v>
      </c>
      <c r="CH126" s="142"/>
    </row>
    <row r="127" spans="1:86" ht="15.6" x14ac:dyDescent="0.3">
      <c r="A127" s="142"/>
      <c r="C127" s="46" t="s">
        <v>157</v>
      </c>
      <c r="D127" s="48">
        <f>D122/((D115+D124+D125)*$BA$15+(D123*D121))</f>
        <v>0.4954337807762465</v>
      </c>
      <c r="E127" s="48">
        <f t="shared" ref="E127:H127" si="689">E122/((E115+E124+E125)*$BA$15+(E123*E121))</f>
        <v>0.57222113624681259</v>
      </c>
      <c r="F127" s="48">
        <f t="shared" si="689"/>
        <v>0.5757002110951317</v>
      </c>
      <c r="G127" s="48">
        <f t="shared" si="689"/>
        <v>0.58035759913277396</v>
      </c>
      <c r="H127" s="48">
        <f t="shared" si="689"/>
        <v>0.56684224884371415</v>
      </c>
      <c r="J127" s="166"/>
      <c r="K127" s="48">
        <f>K122/((K115+K124+K125)*$BA$15+(K123*K121))</f>
        <v>0.67705964995119561</v>
      </c>
      <c r="L127" s="48">
        <f t="shared" ref="L127:O127" si="690">L122/((L115+L124+L125)*$BA$15+(L123*L121))</f>
        <v>0.78199722593586518</v>
      </c>
      <c r="M127" s="48">
        <f t="shared" si="690"/>
        <v>0.78675172853612441</v>
      </c>
      <c r="N127" s="48">
        <f t="shared" si="690"/>
        <v>0.7931165135726076</v>
      </c>
      <c r="O127" s="48">
        <f t="shared" si="690"/>
        <v>0.7746464400920684</v>
      </c>
      <c r="R127" s="48">
        <f>R122/((R115+R124+R125)*$BA$15+(R123*R121))</f>
        <v>0.60538788081775086</v>
      </c>
      <c r="S127" s="48">
        <f t="shared" ref="S127:V127" si="691">S122/((S115+S124+S125)*$BA$15+(S123*S121))</f>
        <v>0.72412531281374126</v>
      </c>
      <c r="T127" s="48">
        <f t="shared" si="691"/>
        <v>0.7297057080683006</v>
      </c>
      <c r="U127" s="48">
        <f t="shared" si="691"/>
        <v>0.73720440888805594</v>
      </c>
      <c r="V127" s="48">
        <f t="shared" si="691"/>
        <v>0.7155330065895612</v>
      </c>
      <c r="Y127" s="48">
        <f>Y122/((Y115+Y124+Y125)*$BA$15+(Y123*Y121))</f>
        <v>0.8273228886995877</v>
      </c>
      <c r="Z127" s="48">
        <f t="shared" ref="Z127:AC127" si="692">Z122/((Z115+Z124+Z125)*$BA$15+(Z123*Z121))</f>
        <v>0.9895894261515763</v>
      </c>
      <c r="AA127" s="48">
        <f t="shared" si="692"/>
        <v>0.99721559256219428</v>
      </c>
      <c r="AB127" s="48">
        <f t="shared" si="692"/>
        <v>1.0074633147586047</v>
      </c>
      <c r="AC127" s="48">
        <f t="shared" si="692"/>
        <v>0.97784718315130714</v>
      </c>
      <c r="AK127" s="142"/>
      <c r="AX127" s="142"/>
      <c r="AZ127" s="46" t="s">
        <v>157</v>
      </c>
      <c r="BA127" s="48">
        <f>BA122/((BA115+BA124+BA125)*$BA$15+(BA123*BA121))</f>
        <v>0.60510079099782166</v>
      </c>
      <c r="BB127" s="48">
        <f t="shared" ref="BB127:BE127" si="693">BB122/((BB115+BB124+BB125)*$BA$15+(BB123*BB121))</f>
        <v>0.68948504891993234</v>
      </c>
      <c r="BC127" s="48">
        <f t="shared" si="693"/>
        <v>0.69325460113517157</v>
      </c>
      <c r="BD127" s="48">
        <f t="shared" si="693"/>
        <v>0.69829366524423009</v>
      </c>
      <c r="BE127" s="48">
        <f t="shared" si="693"/>
        <v>0.68364801233127948</v>
      </c>
      <c r="BG127" s="166"/>
      <c r="BH127" s="48">
        <f>BH122/((BH115+BH124+BH125)*$BA$15+(BH123*BH121))</f>
        <v>0.82693055184140807</v>
      </c>
      <c r="BI127" s="48">
        <f t="shared" ref="BI127:BL127" si="694">BI122/((BI115+BI124+BI125)*$BA$15+(BI123*BI121))</f>
        <v>0.94225005234179637</v>
      </c>
      <c r="BJ127" s="48">
        <f t="shared" si="694"/>
        <v>0.94740152122089416</v>
      </c>
      <c r="BK127" s="48">
        <f t="shared" si="694"/>
        <v>0.95428790465727442</v>
      </c>
      <c r="BL127" s="48">
        <f t="shared" si="694"/>
        <v>0.93427315996422444</v>
      </c>
      <c r="BO127" s="48">
        <f>BO122/((BO115+BO124+BO125)*$BA$15+(BO123*BO121))</f>
        <v>0.77759436245440283</v>
      </c>
      <c r="BP127" s="48">
        <f t="shared" ref="BP127:BS127" si="695">BP122/((BP115+BP124+BP125)*$BA$15+(BP123*BP121))</f>
        <v>0.922715145941154</v>
      </c>
      <c r="BQ127" s="48">
        <f t="shared" si="695"/>
        <v>0.92947876707145738</v>
      </c>
      <c r="BR127" s="48">
        <f t="shared" si="695"/>
        <v>0.93855948735307826</v>
      </c>
      <c r="BS127" s="48">
        <f t="shared" si="695"/>
        <v>0.91229110527506541</v>
      </c>
      <c r="BV127" s="48">
        <f>BV122/((BV115+BV124+BV125)*$BA$15+(BV123*BV121))</f>
        <v>1.0626602126776958</v>
      </c>
      <c r="BW127" s="48">
        <f t="shared" ref="BW127:BZ127" si="696">BW122/((BW115+BW124+BW125)*$BA$15+(BW123*BW121))</f>
        <v>1.2609822300303202</v>
      </c>
      <c r="BX127" s="48">
        <f t="shared" si="696"/>
        <v>1.270225392552889</v>
      </c>
      <c r="BY127" s="48">
        <f t="shared" si="696"/>
        <v>1.2826351020513935</v>
      </c>
      <c r="BZ127" s="48">
        <f t="shared" si="696"/>
        <v>1.2467367393142834</v>
      </c>
      <c r="CH127" s="142"/>
    </row>
    <row r="128" spans="1:86" x14ac:dyDescent="0.3">
      <c r="A128" s="142"/>
      <c r="AK128" s="142"/>
      <c r="AX128" s="142"/>
      <c r="CH128" s="142"/>
    </row>
    <row r="129" spans="1:86" x14ac:dyDescent="0.3">
      <c r="A129" s="142"/>
      <c r="E129" s="595" t="s">
        <v>337</v>
      </c>
      <c r="F129" s="595"/>
      <c r="G129" s="595"/>
      <c r="L129" s="595" t="s">
        <v>338</v>
      </c>
      <c r="M129" s="595"/>
      <c r="N129" s="595"/>
      <c r="S129" s="595" t="s">
        <v>339</v>
      </c>
      <c r="T129" s="595"/>
      <c r="U129" s="595"/>
      <c r="Z129" s="595" t="s">
        <v>478</v>
      </c>
      <c r="AA129" s="595"/>
      <c r="AB129" s="595"/>
      <c r="AG129" s="595" t="s">
        <v>479</v>
      </c>
      <c r="AH129" s="595"/>
      <c r="AI129" s="595"/>
      <c r="AK129" s="142"/>
      <c r="AX129" s="142"/>
      <c r="BB129" s="595" t="s">
        <v>337</v>
      </c>
      <c r="BC129" s="595"/>
      <c r="BD129" s="595"/>
      <c r="BI129" s="595" t="s">
        <v>338</v>
      </c>
      <c r="BJ129" s="595"/>
      <c r="BK129" s="595"/>
      <c r="BP129" s="595" t="s">
        <v>339</v>
      </c>
      <c r="BQ129" s="595"/>
      <c r="BR129" s="595"/>
      <c r="BW129" s="595" t="s">
        <v>478</v>
      </c>
      <c r="BX129" s="595"/>
      <c r="BY129" s="595"/>
      <c r="CD129" s="595" t="s">
        <v>479</v>
      </c>
      <c r="CE129" s="595"/>
      <c r="CF129" s="595"/>
      <c r="CH129" s="142"/>
    </row>
    <row r="130" spans="1:86" x14ac:dyDescent="0.3">
      <c r="A130" s="142"/>
      <c r="E130" s="583"/>
      <c r="F130" s="583"/>
      <c r="G130" s="583"/>
      <c r="L130" s="583"/>
      <c r="M130" s="583"/>
      <c r="N130" s="583"/>
      <c r="S130" s="583"/>
      <c r="T130" s="583"/>
      <c r="U130" s="583"/>
      <c r="Z130" s="583"/>
      <c r="AA130" s="583"/>
      <c r="AB130" s="583"/>
      <c r="AG130" s="583"/>
      <c r="AH130" s="583"/>
      <c r="AI130" s="583"/>
      <c r="AK130" s="142"/>
      <c r="AX130" s="142"/>
      <c r="BB130" s="583"/>
      <c r="BC130" s="583"/>
      <c r="BD130" s="583"/>
      <c r="BI130" s="583"/>
      <c r="BJ130" s="583"/>
      <c r="BK130" s="583"/>
      <c r="BP130" s="583"/>
      <c r="BQ130" s="583"/>
      <c r="BR130" s="583"/>
      <c r="BW130" s="583"/>
      <c r="BX130" s="583"/>
      <c r="BY130" s="583"/>
      <c r="CD130" s="583"/>
      <c r="CE130" s="583"/>
      <c r="CF130" s="583"/>
      <c r="CH130" s="142"/>
    </row>
    <row r="131" spans="1:86" x14ac:dyDescent="0.3">
      <c r="A131" s="142"/>
      <c r="C131" s="42" t="s">
        <v>301</v>
      </c>
      <c r="D131" s="43">
        <f>D77</f>
        <v>607902.09825000004</v>
      </c>
      <c r="E131" s="43">
        <f t="shared" ref="E131:H131" si="697">E77</f>
        <v>385678.80925000005</v>
      </c>
      <c r="F131" s="43">
        <f t="shared" si="697"/>
        <v>375881.45924999996</v>
      </c>
      <c r="G131" s="43">
        <f t="shared" si="697"/>
        <v>363236.90425000002</v>
      </c>
      <c r="H131" s="43">
        <f t="shared" si="697"/>
        <v>390684.69425</v>
      </c>
      <c r="K131" s="43">
        <f>K77</f>
        <v>607902.09825000004</v>
      </c>
      <c r="L131" s="43">
        <f t="shared" ref="L131:O131" si="698">L77</f>
        <v>385678.80925000005</v>
      </c>
      <c r="M131" s="43">
        <f t="shared" si="698"/>
        <v>375881.45924999996</v>
      </c>
      <c r="N131" s="43">
        <f t="shared" si="698"/>
        <v>363236.90425000002</v>
      </c>
      <c r="O131" s="43">
        <f t="shared" si="698"/>
        <v>390684.69425</v>
      </c>
      <c r="R131" s="43">
        <f>R77</f>
        <v>607902.09825000004</v>
      </c>
      <c r="S131" s="43">
        <f t="shared" ref="S131:V131" si="699">S77</f>
        <v>385678.80925000005</v>
      </c>
      <c r="T131" s="43">
        <f t="shared" si="699"/>
        <v>375881.45924999996</v>
      </c>
      <c r="U131" s="43">
        <f t="shared" si="699"/>
        <v>363236.90425000002</v>
      </c>
      <c r="V131" s="43">
        <f t="shared" si="699"/>
        <v>390684.69425</v>
      </c>
      <c r="Y131" s="43">
        <f>Y77</f>
        <v>607902.09825000004</v>
      </c>
      <c r="Z131" s="43">
        <f t="shared" ref="Z131:AC131" si="700">Z77</f>
        <v>385678.80925000005</v>
      </c>
      <c r="AA131" s="43">
        <f t="shared" si="700"/>
        <v>375881.45924999996</v>
      </c>
      <c r="AB131" s="43">
        <f t="shared" si="700"/>
        <v>363236.90425000002</v>
      </c>
      <c r="AC131" s="43">
        <f t="shared" si="700"/>
        <v>390684.69425</v>
      </c>
      <c r="AF131" s="43">
        <f>AF77</f>
        <v>607902.09825000004</v>
      </c>
      <c r="AG131" s="43">
        <f t="shared" ref="AG131:AJ131" si="701">AG77</f>
        <v>385678.80925000005</v>
      </c>
      <c r="AH131" s="43">
        <f t="shared" si="701"/>
        <v>375881.45924999996</v>
      </c>
      <c r="AI131" s="43">
        <f t="shared" si="701"/>
        <v>363236.90425000002</v>
      </c>
      <c r="AJ131" s="43">
        <f t="shared" si="701"/>
        <v>390684.69425</v>
      </c>
      <c r="AK131" s="142"/>
      <c r="AX131" s="142"/>
      <c r="AZ131" s="42" t="s">
        <v>301</v>
      </c>
      <c r="BA131" s="43">
        <f>BA77</f>
        <v>607902.09825000004</v>
      </c>
      <c r="BB131" s="43">
        <f t="shared" ref="BB131:BE131" si="702">BB77</f>
        <v>385678.80925000005</v>
      </c>
      <c r="BC131" s="43">
        <f t="shared" si="702"/>
        <v>375881.45924999996</v>
      </c>
      <c r="BD131" s="43">
        <f t="shared" si="702"/>
        <v>363236.90425000002</v>
      </c>
      <c r="BE131" s="43">
        <f t="shared" si="702"/>
        <v>390684.69425</v>
      </c>
      <c r="BH131" s="43">
        <f>BH77</f>
        <v>607902.09825000004</v>
      </c>
      <c r="BI131" s="43">
        <f t="shared" ref="BI131:BL131" si="703">BI77</f>
        <v>385678.80925000005</v>
      </c>
      <c r="BJ131" s="43">
        <f t="shared" si="703"/>
        <v>375881.45924999996</v>
      </c>
      <c r="BK131" s="43">
        <f t="shared" si="703"/>
        <v>363236.90425000002</v>
      </c>
      <c r="BL131" s="43">
        <f t="shared" si="703"/>
        <v>390684.69425</v>
      </c>
      <c r="BO131" s="43">
        <f>BO77</f>
        <v>607902.09825000004</v>
      </c>
      <c r="BP131" s="43">
        <f t="shared" ref="BP131:BS131" si="704">BP77</f>
        <v>385678.80925000005</v>
      </c>
      <c r="BQ131" s="43">
        <f t="shared" si="704"/>
        <v>375881.45924999996</v>
      </c>
      <c r="BR131" s="43">
        <f t="shared" si="704"/>
        <v>363236.90425000002</v>
      </c>
      <c r="BS131" s="43">
        <f t="shared" si="704"/>
        <v>390684.69425</v>
      </c>
      <c r="BV131" s="43">
        <f>BV77</f>
        <v>607902.09825000004</v>
      </c>
      <c r="BW131" s="43">
        <f t="shared" ref="BW131:BZ131" si="705">BW77</f>
        <v>385678.80925000005</v>
      </c>
      <c r="BX131" s="43">
        <f t="shared" si="705"/>
        <v>375881.45924999996</v>
      </c>
      <c r="BY131" s="43">
        <f t="shared" si="705"/>
        <v>363236.90425000002</v>
      </c>
      <c r="BZ131" s="43">
        <f t="shared" si="705"/>
        <v>390684.69425</v>
      </c>
      <c r="CC131" s="43">
        <f>CC77</f>
        <v>607902.09825000004</v>
      </c>
      <c r="CD131" s="43">
        <f t="shared" ref="CD131:CG131" si="706">CD77</f>
        <v>385678.80925000005</v>
      </c>
      <c r="CE131" s="43">
        <f t="shared" si="706"/>
        <v>375881.45924999996</v>
      </c>
      <c r="CF131" s="43">
        <f t="shared" si="706"/>
        <v>363236.90425000002</v>
      </c>
      <c r="CG131" s="43">
        <f t="shared" si="706"/>
        <v>390684.69425</v>
      </c>
      <c r="CH131" s="142"/>
    </row>
    <row r="132" spans="1:86" x14ac:dyDescent="0.3">
      <c r="A132" s="142"/>
      <c r="C132" s="42" t="s">
        <v>302</v>
      </c>
      <c r="D132" s="43">
        <f t="shared" ref="D132:H132" si="707">D78</f>
        <v>668692.30807500007</v>
      </c>
      <c r="E132" s="43">
        <f t="shared" si="707"/>
        <v>424246.69017500005</v>
      </c>
      <c r="F132" s="43">
        <f t="shared" si="707"/>
        <v>413469.60517499998</v>
      </c>
      <c r="G132" s="43">
        <f t="shared" si="707"/>
        <v>399560.594675</v>
      </c>
      <c r="H132" s="43">
        <f t="shared" si="707"/>
        <v>429753.16367500002</v>
      </c>
      <c r="K132" s="43">
        <f t="shared" ref="K132:O132" si="708">K78</f>
        <v>668692.30807500007</v>
      </c>
      <c r="L132" s="43">
        <f t="shared" si="708"/>
        <v>424246.69017500005</v>
      </c>
      <c r="M132" s="43">
        <f t="shared" si="708"/>
        <v>413469.60517499998</v>
      </c>
      <c r="N132" s="43">
        <f t="shared" si="708"/>
        <v>399560.594675</v>
      </c>
      <c r="O132" s="43">
        <f t="shared" si="708"/>
        <v>429753.16367500002</v>
      </c>
      <c r="R132" s="43">
        <f t="shared" ref="R132:V132" si="709">R78</f>
        <v>668692.30807500007</v>
      </c>
      <c r="S132" s="43">
        <f t="shared" si="709"/>
        <v>424246.69017500005</v>
      </c>
      <c r="T132" s="43">
        <f t="shared" si="709"/>
        <v>413469.60517499998</v>
      </c>
      <c r="U132" s="43">
        <f t="shared" si="709"/>
        <v>399560.594675</v>
      </c>
      <c r="V132" s="43">
        <f t="shared" si="709"/>
        <v>429753.16367500002</v>
      </c>
      <c r="Y132" s="43">
        <f t="shared" ref="Y132:AC132" si="710">Y78</f>
        <v>668692.30807500007</v>
      </c>
      <c r="Z132" s="43">
        <f t="shared" si="710"/>
        <v>424246.69017500005</v>
      </c>
      <c r="AA132" s="43">
        <f t="shared" si="710"/>
        <v>413469.60517499998</v>
      </c>
      <c r="AB132" s="43">
        <f t="shared" si="710"/>
        <v>399560.594675</v>
      </c>
      <c r="AC132" s="43">
        <f t="shared" si="710"/>
        <v>429753.16367500002</v>
      </c>
      <c r="AF132" s="43">
        <f t="shared" ref="AF132:AJ132" si="711">AF78</f>
        <v>668692.30807500007</v>
      </c>
      <c r="AG132" s="43">
        <f t="shared" si="711"/>
        <v>424246.69017500005</v>
      </c>
      <c r="AH132" s="43">
        <f t="shared" si="711"/>
        <v>413469.60517499998</v>
      </c>
      <c r="AI132" s="43">
        <f t="shared" si="711"/>
        <v>399560.594675</v>
      </c>
      <c r="AJ132" s="43">
        <f t="shared" si="711"/>
        <v>429753.16367500002</v>
      </c>
      <c r="AK132" s="142"/>
      <c r="AX132" s="142"/>
      <c r="AZ132" s="42" t="s">
        <v>302</v>
      </c>
      <c r="BA132" s="43">
        <f t="shared" ref="BA132:BE132" si="712">BA78</f>
        <v>668692.30807500007</v>
      </c>
      <c r="BB132" s="43">
        <f t="shared" si="712"/>
        <v>424246.69017500005</v>
      </c>
      <c r="BC132" s="43">
        <f t="shared" si="712"/>
        <v>413469.60517499998</v>
      </c>
      <c r="BD132" s="43">
        <f t="shared" si="712"/>
        <v>399560.594675</v>
      </c>
      <c r="BE132" s="43">
        <f t="shared" si="712"/>
        <v>429753.16367500002</v>
      </c>
      <c r="BH132" s="43">
        <f t="shared" ref="BH132:BL132" si="713">BH78</f>
        <v>668692.30807500007</v>
      </c>
      <c r="BI132" s="43">
        <f t="shared" si="713"/>
        <v>424246.69017500005</v>
      </c>
      <c r="BJ132" s="43">
        <f t="shared" si="713"/>
        <v>413469.60517499998</v>
      </c>
      <c r="BK132" s="43">
        <f t="shared" si="713"/>
        <v>399560.594675</v>
      </c>
      <c r="BL132" s="43">
        <f t="shared" si="713"/>
        <v>429753.16367500002</v>
      </c>
      <c r="BO132" s="43">
        <f t="shared" ref="BO132:BS132" si="714">BO78</f>
        <v>668692.30807500007</v>
      </c>
      <c r="BP132" s="43">
        <f t="shared" si="714"/>
        <v>424246.69017500005</v>
      </c>
      <c r="BQ132" s="43">
        <f t="shared" si="714"/>
        <v>413469.60517499998</v>
      </c>
      <c r="BR132" s="43">
        <f t="shared" si="714"/>
        <v>399560.594675</v>
      </c>
      <c r="BS132" s="43">
        <f t="shared" si="714"/>
        <v>429753.16367500002</v>
      </c>
      <c r="BV132" s="43">
        <f t="shared" ref="BV132:BZ132" si="715">BV78</f>
        <v>668692.30807500007</v>
      </c>
      <c r="BW132" s="43">
        <f t="shared" si="715"/>
        <v>424246.69017500005</v>
      </c>
      <c r="BX132" s="43">
        <f t="shared" si="715"/>
        <v>413469.60517499998</v>
      </c>
      <c r="BY132" s="43">
        <f t="shared" si="715"/>
        <v>399560.594675</v>
      </c>
      <c r="BZ132" s="43">
        <f t="shared" si="715"/>
        <v>429753.16367500002</v>
      </c>
      <c r="CC132" s="43">
        <f t="shared" ref="CC132:CG132" si="716">CC78</f>
        <v>668692.30807500007</v>
      </c>
      <c r="CD132" s="43">
        <f t="shared" si="716"/>
        <v>424246.69017500005</v>
      </c>
      <c r="CE132" s="43">
        <f t="shared" si="716"/>
        <v>413469.60517499998</v>
      </c>
      <c r="CF132" s="43">
        <f t="shared" si="716"/>
        <v>399560.594675</v>
      </c>
      <c r="CG132" s="43">
        <f t="shared" si="716"/>
        <v>429753.16367500002</v>
      </c>
      <c r="CH132" s="142"/>
    </row>
    <row r="133" spans="1:86" x14ac:dyDescent="0.3">
      <c r="A133" s="142"/>
      <c r="C133" s="42" t="s">
        <v>334</v>
      </c>
      <c r="D133" s="43">
        <f>$D$25/2</f>
        <v>120000</v>
      </c>
      <c r="E133" s="43">
        <f t="shared" ref="E133:H133" si="717">$D$25/2</f>
        <v>120000</v>
      </c>
      <c r="F133" s="43">
        <f t="shared" si="717"/>
        <v>120000</v>
      </c>
      <c r="G133" s="43">
        <f t="shared" si="717"/>
        <v>120000</v>
      </c>
      <c r="H133" s="43">
        <f t="shared" si="717"/>
        <v>120000</v>
      </c>
      <c r="K133" s="43">
        <f>D133</f>
        <v>120000</v>
      </c>
      <c r="L133" s="43">
        <f t="shared" ref="L133:O134" si="718">E133</f>
        <v>120000</v>
      </c>
      <c r="M133" s="43">
        <f t="shared" si="718"/>
        <v>120000</v>
      </c>
      <c r="N133" s="43">
        <f t="shared" si="718"/>
        <v>120000</v>
      </c>
      <c r="O133" s="43">
        <f t="shared" si="718"/>
        <v>120000</v>
      </c>
      <c r="R133" s="43">
        <f>K133</f>
        <v>120000</v>
      </c>
      <c r="S133" s="43">
        <f t="shared" ref="S133:S134" si="719">L133</f>
        <v>120000</v>
      </c>
      <c r="T133" s="43">
        <f t="shared" ref="T133:T134" si="720">M133</f>
        <v>120000</v>
      </c>
      <c r="U133" s="43">
        <f t="shared" ref="U133:U134" si="721">N133</f>
        <v>120000</v>
      </c>
      <c r="V133" s="43">
        <f t="shared" ref="V133:V134" si="722">O133</f>
        <v>120000</v>
      </c>
      <c r="Y133" s="43">
        <f>R133</f>
        <v>120000</v>
      </c>
      <c r="Z133" s="43">
        <f t="shared" ref="Z133:Z134" si="723">S133</f>
        <v>120000</v>
      </c>
      <c r="AA133" s="43">
        <f t="shared" ref="AA133:AA134" si="724">T133</f>
        <v>120000</v>
      </c>
      <c r="AB133" s="43">
        <f t="shared" ref="AB133:AB134" si="725">U133</f>
        <v>120000</v>
      </c>
      <c r="AC133" s="43">
        <f t="shared" ref="AC133:AC134" si="726">V133</f>
        <v>120000</v>
      </c>
      <c r="AF133" s="43">
        <f>Y133</f>
        <v>120000</v>
      </c>
      <c r="AG133" s="43">
        <f t="shared" ref="AG133:AG134" si="727">Z133</f>
        <v>120000</v>
      </c>
      <c r="AH133" s="43">
        <f t="shared" ref="AH133:AH134" si="728">AA133</f>
        <v>120000</v>
      </c>
      <c r="AI133" s="43">
        <f t="shared" ref="AI133:AI134" si="729">AB133</f>
        <v>120000</v>
      </c>
      <c r="AJ133" s="43">
        <f t="shared" ref="AJ133:AJ134" si="730">AC133</f>
        <v>120000</v>
      </c>
      <c r="AK133" s="142"/>
      <c r="AX133" s="142"/>
      <c r="AZ133" s="42" t="s">
        <v>334</v>
      </c>
      <c r="BA133" s="43">
        <f>$D$25/2</f>
        <v>120000</v>
      </c>
      <c r="BB133" s="43">
        <f t="shared" ref="BB133:BE133" si="731">$D$25/2</f>
        <v>120000</v>
      </c>
      <c r="BC133" s="43">
        <f t="shared" si="731"/>
        <v>120000</v>
      </c>
      <c r="BD133" s="43">
        <f t="shared" si="731"/>
        <v>120000</v>
      </c>
      <c r="BE133" s="43">
        <f t="shared" si="731"/>
        <v>120000</v>
      </c>
      <c r="BH133" s="43">
        <f>BA133</f>
        <v>120000</v>
      </c>
      <c r="BI133" s="43">
        <f t="shared" ref="BI133:BI134" si="732">BB133</f>
        <v>120000</v>
      </c>
      <c r="BJ133" s="43">
        <f t="shared" ref="BJ133:BJ134" si="733">BC133</f>
        <v>120000</v>
      </c>
      <c r="BK133" s="43">
        <f t="shared" ref="BK133:BK134" si="734">BD133</f>
        <v>120000</v>
      </c>
      <c r="BL133" s="43">
        <f t="shared" ref="BL133:BL134" si="735">BE133</f>
        <v>120000</v>
      </c>
      <c r="BO133" s="43">
        <f>BH133</f>
        <v>120000</v>
      </c>
      <c r="BP133" s="43">
        <f t="shared" ref="BP133:BP134" si="736">BI133</f>
        <v>120000</v>
      </c>
      <c r="BQ133" s="43">
        <f t="shared" ref="BQ133:BQ134" si="737">BJ133</f>
        <v>120000</v>
      </c>
      <c r="BR133" s="43">
        <f t="shared" ref="BR133:BR134" si="738">BK133</f>
        <v>120000</v>
      </c>
      <c r="BS133" s="43">
        <f t="shared" ref="BS133:BS134" si="739">BL133</f>
        <v>120000</v>
      </c>
      <c r="BV133" s="43">
        <f>BO133</f>
        <v>120000</v>
      </c>
      <c r="BW133" s="43">
        <f t="shared" ref="BW133:BW134" si="740">BP133</f>
        <v>120000</v>
      </c>
      <c r="BX133" s="43">
        <f t="shared" ref="BX133:BX134" si="741">BQ133</f>
        <v>120000</v>
      </c>
      <c r="BY133" s="43">
        <f t="shared" ref="BY133:BY134" si="742">BR133</f>
        <v>120000</v>
      </c>
      <c r="BZ133" s="43">
        <f t="shared" ref="BZ133:BZ134" si="743">BS133</f>
        <v>120000</v>
      </c>
      <c r="CC133" s="43">
        <f>BV133</f>
        <v>120000</v>
      </c>
      <c r="CD133" s="43">
        <f t="shared" ref="CD133:CD134" si="744">BW133</f>
        <v>120000</v>
      </c>
      <c r="CE133" s="43">
        <f t="shared" ref="CE133:CE134" si="745">BX133</f>
        <v>120000</v>
      </c>
      <c r="CF133" s="43">
        <f t="shared" ref="CF133:CF134" si="746">BY133</f>
        <v>120000</v>
      </c>
      <c r="CG133" s="43">
        <f t="shared" ref="CG133:CG134" si="747">BZ133</f>
        <v>120000</v>
      </c>
      <c r="CH133" s="142"/>
    </row>
    <row r="134" spans="1:86" x14ac:dyDescent="0.3">
      <c r="A134" s="142"/>
      <c r="C134" s="42" t="s">
        <v>354</v>
      </c>
      <c r="D134" s="43">
        <f>EnU!$AB$48*(1000000/$D$10)</f>
        <v>1043.7592500000003</v>
      </c>
      <c r="E134" s="43">
        <f>EnU!$AB$48*(1000000/$E$10)</f>
        <v>1043.7592500000003</v>
      </c>
      <c r="F134" s="43">
        <f>EnU!$AB$48*(1000000/$F$10)</f>
        <v>1043.7592500000003</v>
      </c>
      <c r="G134" s="43">
        <f>EnU!$AB$48*(1000000/$G$10)</f>
        <v>1043.7592500000003</v>
      </c>
      <c r="H134" s="43">
        <f>EnU!$AB$48*(1000000/$H$10)</f>
        <v>1043.7592500000003</v>
      </c>
      <c r="J134" s="166"/>
      <c r="K134" s="43">
        <f>D134</f>
        <v>1043.7592500000003</v>
      </c>
      <c r="L134" s="43">
        <f t="shared" si="718"/>
        <v>1043.7592500000003</v>
      </c>
      <c r="M134" s="43">
        <f t="shared" si="718"/>
        <v>1043.7592500000003</v>
      </c>
      <c r="N134" s="43">
        <f t="shared" si="718"/>
        <v>1043.7592500000003</v>
      </c>
      <c r="O134" s="43">
        <f t="shared" si="718"/>
        <v>1043.7592500000003</v>
      </c>
      <c r="R134" s="43">
        <f>K134</f>
        <v>1043.7592500000003</v>
      </c>
      <c r="S134" s="43">
        <f t="shared" si="719"/>
        <v>1043.7592500000003</v>
      </c>
      <c r="T134" s="43">
        <f t="shared" si="720"/>
        <v>1043.7592500000003</v>
      </c>
      <c r="U134" s="43">
        <f t="shared" si="721"/>
        <v>1043.7592500000003</v>
      </c>
      <c r="V134" s="43">
        <f t="shared" si="722"/>
        <v>1043.7592500000003</v>
      </c>
      <c r="Y134" s="43">
        <f>R134</f>
        <v>1043.7592500000003</v>
      </c>
      <c r="Z134" s="43">
        <f t="shared" si="723"/>
        <v>1043.7592500000003</v>
      </c>
      <c r="AA134" s="43">
        <f t="shared" si="724"/>
        <v>1043.7592500000003</v>
      </c>
      <c r="AB134" s="43">
        <f t="shared" si="725"/>
        <v>1043.7592500000003</v>
      </c>
      <c r="AC134" s="43">
        <f t="shared" si="726"/>
        <v>1043.7592500000003</v>
      </c>
      <c r="AF134" s="43">
        <f>Y134</f>
        <v>1043.7592500000003</v>
      </c>
      <c r="AG134" s="43">
        <f t="shared" si="727"/>
        <v>1043.7592500000003</v>
      </c>
      <c r="AH134" s="43">
        <f t="shared" si="728"/>
        <v>1043.7592500000003</v>
      </c>
      <c r="AI134" s="43">
        <f t="shared" si="729"/>
        <v>1043.7592500000003</v>
      </c>
      <c r="AJ134" s="43">
        <f t="shared" si="730"/>
        <v>1043.7592500000003</v>
      </c>
      <c r="AK134" s="142"/>
      <c r="AX134" s="142"/>
      <c r="AZ134" s="42" t="s">
        <v>354</v>
      </c>
      <c r="BA134" s="43">
        <f>EnU!$AB$48*(1000000/$D$10)</f>
        <v>1043.7592500000003</v>
      </c>
      <c r="BB134" s="43">
        <f>EnU!$AB$48*(1000000/$E$10)</f>
        <v>1043.7592500000003</v>
      </c>
      <c r="BC134" s="43">
        <f>EnU!$AB$48*(1000000/$F$10)</f>
        <v>1043.7592500000003</v>
      </c>
      <c r="BD134" s="43">
        <f>EnU!$AB$48*(1000000/$G$10)</f>
        <v>1043.7592500000003</v>
      </c>
      <c r="BE134" s="43">
        <f>EnU!$AB$48*(1000000/$H$10)</f>
        <v>1043.7592500000003</v>
      </c>
      <c r="BG134" s="166"/>
      <c r="BH134" s="43">
        <f>BA134</f>
        <v>1043.7592500000003</v>
      </c>
      <c r="BI134" s="43">
        <f t="shared" si="732"/>
        <v>1043.7592500000003</v>
      </c>
      <c r="BJ134" s="43">
        <f t="shared" si="733"/>
        <v>1043.7592500000003</v>
      </c>
      <c r="BK134" s="43">
        <f t="shared" si="734"/>
        <v>1043.7592500000003</v>
      </c>
      <c r="BL134" s="43">
        <f t="shared" si="735"/>
        <v>1043.7592500000003</v>
      </c>
      <c r="BO134" s="43">
        <f>BH134</f>
        <v>1043.7592500000003</v>
      </c>
      <c r="BP134" s="43">
        <f t="shared" si="736"/>
        <v>1043.7592500000003</v>
      </c>
      <c r="BQ134" s="43">
        <f t="shared" si="737"/>
        <v>1043.7592500000003</v>
      </c>
      <c r="BR134" s="43">
        <f t="shared" si="738"/>
        <v>1043.7592500000003</v>
      </c>
      <c r="BS134" s="43">
        <f t="shared" si="739"/>
        <v>1043.7592500000003</v>
      </c>
      <c r="BV134" s="43">
        <f>BO134</f>
        <v>1043.7592500000003</v>
      </c>
      <c r="BW134" s="43">
        <f t="shared" si="740"/>
        <v>1043.7592500000003</v>
      </c>
      <c r="BX134" s="43">
        <f t="shared" si="741"/>
        <v>1043.7592500000003</v>
      </c>
      <c r="BY134" s="43">
        <f t="shared" si="742"/>
        <v>1043.7592500000003</v>
      </c>
      <c r="BZ134" s="43">
        <f t="shared" si="743"/>
        <v>1043.7592500000003</v>
      </c>
      <c r="CC134" s="43">
        <f>BV134</f>
        <v>1043.7592500000003</v>
      </c>
      <c r="CD134" s="43">
        <f t="shared" si="744"/>
        <v>1043.7592500000003</v>
      </c>
      <c r="CE134" s="43">
        <f t="shared" si="745"/>
        <v>1043.7592500000003</v>
      </c>
      <c r="CF134" s="43">
        <f t="shared" si="746"/>
        <v>1043.7592500000003</v>
      </c>
      <c r="CG134" s="43">
        <f t="shared" si="747"/>
        <v>1043.7592500000003</v>
      </c>
      <c r="CH134" s="142"/>
    </row>
    <row r="135" spans="1:86" x14ac:dyDescent="0.3">
      <c r="A135" s="142"/>
      <c r="C135" s="42" t="s">
        <v>455</v>
      </c>
      <c r="D135" s="43">
        <f>SUMA(D132:D134)</f>
        <v>789736.06732500007</v>
      </c>
      <c r="E135" s="43">
        <f t="shared" ref="E135" si="748">SUMA(E132:E134)</f>
        <v>545290.44942500012</v>
      </c>
      <c r="F135" s="43">
        <f t="shared" ref="F135" si="749">SUMA(F132:F134)</f>
        <v>534513.36442499992</v>
      </c>
      <c r="G135" s="43">
        <f t="shared" ref="G135" si="750">SUMA(G132:G134)</f>
        <v>520604.353925</v>
      </c>
      <c r="H135" s="43">
        <f t="shared" ref="H135" si="751">SUMA(H132:H134)</f>
        <v>550796.92292499996</v>
      </c>
      <c r="J135" s="166"/>
      <c r="K135" s="43">
        <f>SUMA(K132:K134)</f>
        <v>789736.06732500007</v>
      </c>
      <c r="L135" s="43">
        <f t="shared" ref="L135" si="752">SUMA(L132:L134)</f>
        <v>545290.44942500012</v>
      </c>
      <c r="M135" s="43">
        <f t="shared" ref="M135" si="753">SUMA(M132:M134)</f>
        <v>534513.36442499992</v>
      </c>
      <c r="N135" s="43">
        <f t="shared" ref="N135" si="754">SUMA(N132:N134)</f>
        <v>520604.353925</v>
      </c>
      <c r="O135" s="43">
        <f t="shared" ref="O135" si="755">SUMA(O132:O134)</f>
        <v>550796.92292499996</v>
      </c>
      <c r="R135" s="43">
        <f>SUMA(R132:R134)</f>
        <v>789736.06732500007</v>
      </c>
      <c r="S135" s="43">
        <f t="shared" ref="S135" si="756">SUMA(S132:S134)</f>
        <v>545290.44942500012</v>
      </c>
      <c r="T135" s="43">
        <f t="shared" ref="T135" si="757">SUMA(T132:T134)</f>
        <v>534513.36442499992</v>
      </c>
      <c r="U135" s="43">
        <f t="shared" ref="U135" si="758">SUMA(U132:U134)</f>
        <v>520604.353925</v>
      </c>
      <c r="V135" s="43">
        <f t="shared" ref="V135" si="759">SUMA(V132:V134)</f>
        <v>550796.92292499996</v>
      </c>
      <c r="Y135" s="43">
        <f>SUMA(Y132:Y134)</f>
        <v>789736.06732500007</v>
      </c>
      <c r="Z135" s="43">
        <f t="shared" ref="Z135" si="760">SUMA(Z132:Z134)</f>
        <v>545290.44942500012</v>
      </c>
      <c r="AA135" s="43">
        <f t="shared" ref="AA135" si="761">SUMA(AA132:AA134)</f>
        <v>534513.36442499992</v>
      </c>
      <c r="AB135" s="43">
        <f t="shared" ref="AB135" si="762">SUMA(AB132:AB134)</f>
        <v>520604.353925</v>
      </c>
      <c r="AC135" s="43">
        <f t="shared" ref="AC135" si="763">SUMA(AC132:AC134)</f>
        <v>550796.92292499996</v>
      </c>
      <c r="AF135" s="43">
        <f>SUMA(AF132:AF134)</f>
        <v>789736.06732500007</v>
      </c>
      <c r="AG135" s="43">
        <f t="shared" ref="AG135" si="764">SUMA(AG132:AG134)</f>
        <v>545290.44942500012</v>
      </c>
      <c r="AH135" s="43">
        <f t="shared" ref="AH135" si="765">SUMA(AH132:AH134)</f>
        <v>534513.36442499992</v>
      </c>
      <c r="AI135" s="43">
        <f t="shared" ref="AI135" si="766">SUMA(AI132:AI134)</f>
        <v>520604.353925</v>
      </c>
      <c r="AJ135" s="43">
        <f t="shared" ref="AJ135" si="767">SUMA(AJ132:AJ134)</f>
        <v>550796.92292499996</v>
      </c>
      <c r="AK135" s="142"/>
      <c r="AX135" s="142"/>
      <c r="AZ135" s="42" t="s">
        <v>455</v>
      </c>
      <c r="BA135" s="43">
        <f>SUMA(BA132:BA134)</f>
        <v>789736.06732500007</v>
      </c>
      <c r="BB135" s="43">
        <f t="shared" ref="BB135" si="768">SUMA(BB132:BB134)</f>
        <v>545290.44942500012</v>
      </c>
      <c r="BC135" s="43">
        <f t="shared" ref="BC135" si="769">SUMA(BC132:BC134)</f>
        <v>534513.36442499992</v>
      </c>
      <c r="BD135" s="43">
        <f t="shared" ref="BD135" si="770">SUMA(BD132:BD134)</f>
        <v>520604.353925</v>
      </c>
      <c r="BE135" s="43">
        <f t="shared" ref="BE135" si="771">SUMA(BE132:BE134)</f>
        <v>550796.92292499996</v>
      </c>
      <c r="BG135" s="166"/>
      <c r="BH135" s="43">
        <f>SUMA(BH132:BH134)</f>
        <v>789736.06732500007</v>
      </c>
      <c r="BI135" s="43">
        <f t="shared" ref="BI135" si="772">SUMA(BI132:BI134)</f>
        <v>545290.44942500012</v>
      </c>
      <c r="BJ135" s="43">
        <f t="shared" ref="BJ135" si="773">SUMA(BJ132:BJ134)</f>
        <v>534513.36442499992</v>
      </c>
      <c r="BK135" s="43">
        <f t="shared" ref="BK135" si="774">SUMA(BK132:BK134)</f>
        <v>520604.353925</v>
      </c>
      <c r="BL135" s="43">
        <f t="shared" ref="BL135" si="775">SUMA(BL132:BL134)</f>
        <v>550796.92292499996</v>
      </c>
      <c r="BO135" s="43">
        <f>SUMA(BO132:BO134)</f>
        <v>789736.06732500007</v>
      </c>
      <c r="BP135" s="43">
        <f t="shared" ref="BP135" si="776">SUMA(BP132:BP134)</f>
        <v>545290.44942500012</v>
      </c>
      <c r="BQ135" s="43">
        <f t="shared" ref="BQ135" si="777">SUMA(BQ132:BQ134)</f>
        <v>534513.36442499992</v>
      </c>
      <c r="BR135" s="43">
        <f t="shared" ref="BR135" si="778">SUMA(BR132:BR134)</f>
        <v>520604.353925</v>
      </c>
      <c r="BS135" s="43">
        <f t="shared" ref="BS135" si="779">SUMA(BS132:BS134)</f>
        <v>550796.92292499996</v>
      </c>
      <c r="BV135" s="43">
        <f>SUMA(BV132:BV134)</f>
        <v>789736.06732500007</v>
      </c>
      <c r="BW135" s="43">
        <f t="shared" ref="BW135" si="780">SUMA(BW132:BW134)</f>
        <v>545290.44942500012</v>
      </c>
      <c r="BX135" s="43">
        <f t="shared" ref="BX135" si="781">SUMA(BX132:BX134)</f>
        <v>534513.36442499992</v>
      </c>
      <c r="BY135" s="43">
        <f t="shared" ref="BY135" si="782">SUMA(BY132:BY134)</f>
        <v>520604.353925</v>
      </c>
      <c r="BZ135" s="43">
        <f t="shared" ref="BZ135" si="783">SUMA(BZ132:BZ134)</f>
        <v>550796.92292499996</v>
      </c>
      <c r="CC135" s="43">
        <f>SUMA(CC132:CC134)</f>
        <v>789736.06732500007</v>
      </c>
      <c r="CD135" s="43">
        <f t="shared" ref="CD135" si="784">SUMA(CD132:CD134)</f>
        <v>545290.44942500012</v>
      </c>
      <c r="CE135" s="43">
        <f t="shared" ref="CE135" si="785">SUMA(CE132:CE134)</f>
        <v>534513.36442499992</v>
      </c>
      <c r="CF135" s="43">
        <f t="shared" ref="CF135" si="786">SUMA(CF132:CF134)</f>
        <v>520604.353925</v>
      </c>
      <c r="CG135" s="43">
        <f t="shared" ref="CG135" si="787">SUMA(CG132:CG134)</f>
        <v>550796.92292499996</v>
      </c>
      <c r="CH135" s="142"/>
    </row>
    <row r="136" spans="1:86" x14ac:dyDescent="0.3">
      <c r="A136" s="142"/>
      <c r="C136" s="42" t="s">
        <v>1</v>
      </c>
      <c r="D136" s="316">
        <f t="shared" ref="D136:H140" si="788">D82</f>
        <v>0</v>
      </c>
      <c r="E136" s="316">
        <f t="shared" si="788"/>
        <v>0</v>
      </c>
      <c r="F136" s="316">
        <f t="shared" si="788"/>
        <v>0</v>
      </c>
      <c r="G136" s="316">
        <f t="shared" si="788"/>
        <v>0</v>
      </c>
      <c r="H136" s="316">
        <f t="shared" si="788"/>
        <v>0</v>
      </c>
      <c r="K136" s="316">
        <f t="shared" ref="K136:O140" si="789">K82</f>
        <v>0</v>
      </c>
      <c r="L136" s="316">
        <f t="shared" si="789"/>
        <v>0</v>
      </c>
      <c r="M136" s="316">
        <f t="shared" si="789"/>
        <v>0</v>
      </c>
      <c r="N136" s="316">
        <f t="shared" si="789"/>
        <v>0</v>
      </c>
      <c r="O136" s="316">
        <f t="shared" si="789"/>
        <v>0</v>
      </c>
      <c r="R136" s="316">
        <f t="shared" ref="R136:V140" si="790">R82</f>
        <v>0</v>
      </c>
      <c r="S136" s="316">
        <f t="shared" si="790"/>
        <v>0</v>
      </c>
      <c r="T136" s="316">
        <f t="shared" si="790"/>
        <v>0</v>
      </c>
      <c r="U136" s="316">
        <f t="shared" si="790"/>
        <v>0</v>
      </c>
      <c r="V136" s="316">
        <f t="shared" si="790"/>
        <v>0</v>
      </c>
      <c r="Y136" s="316">
        <f t="shared" ref="Y136:AC140" si="791">Y82</f>
        <v>0</v>
      </c>
      <c r="Z136" s="316">
        <f t="shared" si="791"/>
        <v>0</v>
      </c>
      <c r="AA136" s="316">
        <f t="shared" si="791"/>
        <v>0</v>
      </c>
      <c r="AB136" s="316">
        <f t="shared" si="791"/>
        <v>0</v>
      </c>
      <c r="AC136" s="316">
        <f t="shared" si="791"/>
        <v>0</v>
      </c>
      <c r="AF136" s="316">
        <f t="shared" ref="AF136:AJ140" si="792">AF82</f>
        <v>0</v>
      </c>
      <c r="AG136" s="316">
        <f t="shared" si="792"/>
        <v>0</v>
      </c>
      <c r="AH136" s="316">
        <f t="shared" si="792"/>
        <v>0</v>
      </c>
      <c r="AI136" s="316">
        <f t="shared" si="792"/>
        <v>0</v>
      </c>
      <c r="AJ136" s="316">
        <f t="shared" si="792"/>
        <v>0</v>
      </c>
      <c r="AK136" s="142"/>
      <c r="AX136" s="142"/>
      <c r="AZ136" s="42" t="s">
        <v>1</v>
      </c>
      <c r="BA136" s="316">
        <f t="shared" ref="BA136:BE136" si="793">BA82</f>
        <v>0</v>
      </c>
      <c r="BB136" s="316">
        <f t="shared" si="793"/>
        <v>0</v>
      </c>
      <c r="BC136" s="316">
        <f t="shared" si="793"/>
        <v>0</v>
      </c>
      <c r="BD136" s="316">
        <f t="shared" si="793"/>
        <v>0</v>
      </c>
      <c r="BE136" s="316">
        <f t="shared" si="793"/>
        <v>0</v>
      </c>
      <c r="BH136" s="316">
        <f t="shared" ref="BH136:BL136" si="794">BH82</f>
        <v>0</v>
      </c>
      <c r="BI136" s="316">
        <f t="shared" si="794"/>
        <v>0</v>
      </c>
      <c r="BJ136" s="316">
        <f t="shared" si="794"/>
        <v>0</v>
      </c>
      <c r="BK136" s="316">
        <f t="shared" si="794"/>
        <v>0</v>
      </c>
      <c r="BL136" s="316">
        <f t="shared" si="794"/>
        <v>0</v>
      </c>
      <c r="BO136" s="316">
        <f t="shared" ref="BO136:BS136" si="795">BO82</f>
        <v>0</v>
      </c>
      <c r="BP136" s="316">
        <f t="shared" si="795"/>
        <v>0</v>
      </c>
      <c r="BQ136" s="316">
        <f t="shared" si="795"/>
        <v>0</v>
      </c>
      <c r="BR136" s="316">
        <f t="shared" si="795"/>
        <v>0</v>
      </c>
      <c r="BS136" s="316">
        <f t="shared" si="795"/>
        <v>0</v>
      </c>
      <c r="BV136" s="316">
        <f t="shared" ref="BV136:BZ136" si="796">BV82</f>
        <v>0</v>
      </c>
      <c r="BW136" s="316">
        <f t="shared" si="796"/>
        <v>0</v>
      </c>
      <c r="BX136" s="316">
        <f t="shared" si="796"/>
        <v>0</v>
      </c>
      <c r="BY136" s="316">
        <f t="shared" si="796"/>
        <v>0</v>
      </c>
      <c r="BZ136" s="316">
        <f t="shared" si="796"/>
        <v>0</v>
      </c>
      <c r="CC136" s="316">
        <f t="shared" ref="CC136:CG136" si="797">CC82</f>
        <v>0</v>
      </c>
      <c r="CD136" s="316">
        <f t="shared" si="797"/>
        <v>0</v>
      </c>
      <c r="CE136" s="316">
        <f t="shared" si="797"/>
        <v>0</v>
      </c>
      <c r="CF136" s="316">
        <f t="shared" si="797"/>
        <v>0</v>
      </c>
      <c r="CG136" s="316">
        <f t="shared" si="797"/>
        <v>0</v>
      </c>
      <c r="CH136" s="142"/>
    </row>
    <row r="137" spans="1:86" x14ac:dyDescent="0.3">
      <c r="A137" s="142"/>
      <c r="C137" s="42" t="s">
        <v>439</v>
      </c>
      <c r="D137" s="43">
        <f t="shared" si="788"/>
        <v>90973.606732500019</v>
      </c>
      <c r="E137" s="43">
        <f t="shared" si="788"/>
        <v>66529.044942500012</v>
      </c>
      <c r="F137" s="43">
        <f t="shared" si="788"/>
        <v>65451.336442499996</v>
      </c>
      <c r="G137" s="43">
        <f t="shared" si="788"/>
        <v>64060.43539250001</v>
      </c>
      <c r="H137" s="43">
        <f t="shared" si="788"/>
        <v>67079.692292499996</v>
      </c>
      <c r="K137" s="43">
        <f t="shared" si="789"/>
        <v>90973.606732500019</v>
      </c>
      <c r="L137" s="43">
        <f t="shared" si="789"/>
        <v>66529.044942500012</v>
      </c>
      <c r="M137" s="43">
        <f t="shared" si="789"/>
        <v>65451.336442499996</v>
      </c>
      <c r="N137" s="43">
        <f t="shared" si="789"/>
        <v>64060.43539250001</v>
      </c>
      <c r="O137" s="43">
        <f t="shared" si="789"/>
        <v>67079.692292499996</v>
      </c>
      <c r="R137" s="43">
        <f t="shared" si="790"/>
        <v>90973.606732500019</v>
      </c>
      <c r="S137" s="43">
        <f t="shared" si="790"/>
        <v>66529.044942500012</v>
      </c>
      <c r="T137" s="43">
        <f t="shared" si="790"/>
        <v>65451.336442499996</v>
      </c>
      <c r="U137" s="43">
        <f t="shared" si="790"/>
        <v>64060.43539250001</v>
      </c>
      <c r="V137" s="43">
        <f t="shared" si="790"/>
        <v>67079.692292499996</v>
      </c>
      <c r="Y137" s="43">
        <f t="shared" si="791"/>
        <v>90973.606732500019</v>
      </c>
      <c r="Z137" s="43">
        <f t="shared" si="791"/>
        <v>66529.044942500012</v>
      </c>
      <c r="AA137" s="43">
        <f t="shared" si="791"/>
        <v>65451.336442499996</v>
      </c>
      <c r="AB137" s="43">
        <f t="shared" si="791"/>
        <v>64060.43539250001</v>
      </c>
      <c r="AC137" s="43">
        <f t="shared" si="791"/>
        <v>67079.692292499996</v>
      </c>
      <c r="AF137" s="43">
        <f t="shared" si="792"/>
        <v>90973.606732500019</v>
      </c>
      <c r="AG137" s="43">
        <f t="shared" si="792"/>
        <v>66529.044942500012</v>
      </c>
      <c r="AH137" s="43">
        <f t="shared" si="792"/>
        <v>65451.336442499996</v>
      </c>
      <c r="AI137" s="43">
        <f t="shared" si="792"/>
        <v>64060.43539250001</v>
      </c>
      <c r="AJ137" s="43">
        <f t="shared" si="792"/>
        <v>67079.692292499996</v>
      </c>
      <c r="AK137" s="142"/>
      <c r="AX137" s="142"/>
      <c r="AZ137" s="42" t="s">
        <v>439</v>
      </c>
      <c r="BA137" s="43">
        <f t="shared" ref="BA137:BE137" si="798">BA83</f>
        <v>90973.606732500019</v>
      </c>
      <c r="BB137" s="43">
        <f t="shared" si="798"/>
        <v>66529.044942500012</v>
      </c>
      <c r="BC137" s="43">
        <f t="shared" si="798"/>
        <v>65451.336442499996</v>
      </c>
      <c r="BD137" s="43">
        <f t="shared" si="798"/>
        <v>64060.43539250001</v>
      </c>
      <c r="BE137" s="43">
        <f t="shared" si="798"/>
        <v>67079.692292499996</v>
      </c>
      <c r="BH137" s="43">
        <f t="shared" ref="BH137:BL137" si="799">BH83</f>
        <v>90973.606732500019</v>
      </c>
      <c r="BI137" s="43">
        <f t="shared" si="799"/>
        <v>66529.044942500012</v>
      </c>
      <c r="BJ137" s="43">
        <f t="shared" si="799"/>
        <v>65451.336442499996</v>
      </c>
      <c r="BK137" s="43">
        <f t="shared" si="799"/>
        <v>64060.43539250001</v>
      </c>
      <c r="BL137" s="43">
        <f t="shared" si="799"/>
        <v>67079.692292499996</v>
      </c>
      <c r="BO137" s="43">
        <f t="shared" ref="BO137:BS137" si="800">BO83</f>
        <v>90973.606732500019</v>
      </c>
      <c r="BP137" s="43">
        <f t="shared" si="800"/>
        <v>66529.044942500012</v>
      </c>
      <c r="BQ137" s="43">
        <f t="shared" si="800"/>
        <v>65451.336442499996</v>
      </c>
      <c r="BR137" s="43">
        <f t="shared" si="800"/>
        <v>64060.43539250001</v>
      </c>
      <c r="BS137" s="43">
        <f t="shared" si="800"/>
        <v>67079.692292499996</v>
      </c>
      <c r="BV137" s="43">
        <f t="shared" ref="BV137:BZ137" si="801">BV83</f>
        <v>90973.606732500019</v>
      </c>
      <c r="BW137" s="43">
        <f t="shared" si="801"/>
        <v>66529.044942500012</v>
      </c>
      <c r="BX137" s="43">
        <f t="shared" si="801"/>
        <v>65451.336442499996</v>
      </c>
      <c r="BY137" s="43">
        <f t="shared" si="801"/>
        <v>64060.43539250001</v>
      </c>
      <c r="BZ137" s="43">
        <f t="shared" si="801"/>
        <v>67079.692292499996</v>
      </c>
      <c r="CC137" s="43">
        <f t="shared" ref="CC137:CG137" si="802">CC83</f>
        <v>90973.606732500019</v>
      </c>
      <c r="CD137" s="43">
        <f t="shared" si="802"/>
        <v>66529.044942500012</v>
      </c>
      <c r="CE137" s="43">
        <f t="shared" si="802"/>
        <v>65451.336442499996</v>
      </c>
      <c r="CF137" s="43">
        <f t="shared" si="802"/>
        <v>64060.43539250001</v>
      </c>
      <c r="CG137" s="43">
        <f t="shared" si="802"/>
        <v>67079.692292499996</v>
      </c>
      <c r="CH137" s="142"/>
    </row>
    <row r="138" spans="1:86" x14ac:dyDescent="0.3">
      <c r="A138" s="142"/>
      <c r="C138" s="42" t="s">
        <v>445</v>
      </c>
      <c r="D138" s="43">
        <f t="shared" si="788"/>
        <v>34436.191220424022</v>
      </c>
      <c r="E138" s="43">
        <f t="shared" si="788"/>
        <v>16866.814906016716</v>
      </c>
      <c r="F138" s="43">
        <f t="shared" si="788"/>
        <v>16867.03042427422</v>
      </c>
      <c r="G138" s="43">
        <f t="shared" si="788"/>
        <v>16693.594449136493</v>
      </c>
      <c r="H138" s="43">
        <f t="shared" si="788"/>
        <v>23145.283413305478</v>
      </c>
      <c r="K138" s="43">
        <f t="shared" si="789"/>
        <v>34436.191220424022</v>
      </c>
      <c r="L138" s="43">
        <f t="shared" si="789"/>
        <v>16866.814906016716</v>
      </c>
      <c r="M138" s="43">
        <f t="shared" si="789"/>
        <v>16867.03042427422</v>
      </c>
      <c r="N138" s="43">
        <f t="shared" si="789"/>
        <v>16693.594449136493</v>
      </c>
      <c r="O138" s="43">
        <f t="shared" si="789"/>
        <v>23145.283413305478</v>
      </c>
      <c r="R138" s="43">
        <f t="shared" si="790"/>
        <v>34436.191220424022</v>
      </c>
      <c r="S138" s="43">
        <f t="shared" si="790"/>
        <v>16866.814906016716</v>
      </c>
      <c r="T138" s="43">
        <f t="shared" si="790"/>
        <v>16867.03042427422</v>
      </c>
      <c r="U138" s="43">
        <f t="shared" si="790"/>
        <v>16693.594449136493</v>
      </c>
      <c r="V138" s="43">
        <f t="shared" si="790"/>
        <v>23145.283413305478</v>
      </c>
      <c r="Y138" s="43">
        <f t="shared" si="791"/>
        <v>34436.191220424022</v>
      </c>
      <c r="Z138" s="43">
        <f t="shared" si="791"/>
        <v>16866.814906016716</v>
      </c>
      <c r="AA138" s="43">
        <f t="shared" si="791"/>
        <v>16867.03042427422</v>
      </c>
      <c r="AB138" s="43">
        <f t="shared" si="791"/>
        <v>16693.594449136493</v>
      </c>
      <c r="AC138" s="43">
        <f t="shared" si="791"/>
        <v>23145.283413305478</v>
      </c>
      <c r="AF138" s="43">
        <f t="shared" si="792"/>
        <v>34436.191220424022</v>
      </c>
      <c r="AG138" s="43">
        <f t="shared" si="792"/>
        <v>16866.814906016716</v>
      </c>
      <c r="AH138" s="43">
        <f t="shared" si="792"/>
        <v>16867.03042427422</v>
      </c>
      <c r="AI138" s="43">
        <f t="shared" si="792"/>
        <v>16693.594449136493</v>
      </c>
      <c r="AJ138" s="43">
        <f t="shared" si="792"/>
        <v>23145.283413305478</v>
      </c>
      <c r="AK138" s="142"/>
      <c r="AX138" s="142"/>
      <c r="AZ138" s="42" t="s">
        <v>445</v>
      </c>
      <c r="BA138" s="43">
        <f t="shared" ref="BA138:BE138" si="803">BA84</f>
        <v>34436.191220424022</v>
      </c>
      <c r="BB138" s="43">
        <f t="shared" si="803"/>
        <v>16866.814906016716</v>
      </c>
      <c r="BC138" s="43">
        <f t="shared" si="803"/>
        <v>16867.03042427422</v>
      </c>
      <c r="BD138" s="43">
        <f t="shared" si="803"/>
        <v>16693.594449136493</v>
      </c>
      <c r="BE138" s="43">
        <f t="shared" si="803"/>
        <v>23145.283413305478</v>
      </c>
      <c r="BH138" s="43">
        <f t="shared" ref="BH138:BL138" si="804">BH84</f>
        <v>34436.191220424022</v>
      </c>
      <c r="BI138" s="43">
        <f t="shared" si="804"/>
        <v>16866.814906016716</v>
      </c>
      <c r="BJ138" s="43">
        <f t="shared" si="804"/>
        <v>16867.03042427422</v>
      </c>
      <c r="BK138" s="43">
        <f t="shared" si="804"/>
        <v>16693.594449136493</v>
      </c>
      <c r="BL138" s="43">
        <f t="shared" si="804"/>
        <v>23145.283413305478</v>
      </c>
      <c r="BO138" s="43">
        <f t="shared" ref="BO138:BS138" si="805">BO84</f>
        <v>34436.191220424022</v>
      </c>
      <c r="BP138" s="43">
        <f t="shared" si="805"/>
        <v>16866.814906016716</v>
      </c>
      <c r="BQ138" s="43">
        <f t="shared" si="805"/>
        <v>16867.03042427422</v>
      </c>
      <c r="BR138" s="43">
        <f t="shared" si="805"/>
        <v>16693.594449136493</v>
      </c>
      <c r="BS138" s="43">
        <f t="shared" si="805"/>
        <v>23145.283413305478</v>
      </c>
      <c r="BV138" s="43">
        <f t="shared" ref="BV138:BZ138" si="806">BV84</f>
        <v>34436.191220424022</v>
      </c>
      <c r="BW138" s="43">
        <f t="shared" si="806"/>
        <v>16866.814906016716</v>
      </c>
      <c r="BX138" s="43">
        <f t="shared" si="806"/>
        <v>16867.03042427422</v>
      </c>
      <c r="BY138" s="43">
        <f t="shared" si="806"/>
        <v>16693.594449136493</v>
      </c>
      <c r="BZ138" s="43">
        <f t="shared" si="806"/>
        <v>23145.283413305478</v>
      </c>
      <c r="CC138" s="43">
        <f t="shared" ref="CC138:CG138" si="807">CC84</f>
        <v>34436.191220424022</v>
      </c>
      <c r="CD138" s="43">
        <f t="shared" si="807"/>
        <v>16866.814906016716</v>
      </c>
      <c r="CE138" s="43">
        <f t="shared" si="807"/>
        <v>16867.03042427422</v>
      </c>
      <c r="CF138" s="43">
        <f t="shared" si="807"/>
        <v>16693.594449136493</v>
      </c>
      <c r="CG138" s="43">
        <f t="shared" si="807"/>
        <v>23145.283413305478</v>
      </c>
      <c r="CH138" s="142"/>
    </row>
    <row r="139" spans="1:86" x14ac:dyDescent="0.3">
      <c r="A139" s="142"/>
      <c r="C139" s="42" t="s">
        <v>446</v>
      </c>
      <c r="D139" s="43">
        <f t="shared" si="788"/>
        <v>131440.79891434699</v>
      </c>
      <c r="E139" s="43">
        <f t="shared" si="788"/>
        <v>96302.046285532357</v>
      </c>
      <c r="F139" s="43">
        <f t="shared" si="788"/>
        <v>96302.477322047387</v>
      </c>
      <c r="G139" s="43">
        <f t="shared" si="788"/>
        <v>95955.605371771904</v>
      </c>
      <c r="H139" s="43">
        <f t="shared" si="788"/>
        <v>108858.98330010986</v>
      </c>
      <c r="K139" s="43">
        <f t="shared" si="789"/>
        <v>131440.79891434699</v>
      </c>
      <c r="L139" s="43">
        <f t="shared" si="789"/>
        <v>96302.046285532357</v>
      </c>
      <c r="M139" s="43">
        <f t="shared" si="789"/>
        <v>96302.477322047387</v>
      </c>
      <c r="N139" s="43">
        <f t="shared" si="789"/>
        <v>95955.605371771904</v>
      </c>
      <c r="O139" s="43">
        <f t="shared" si="789"/>
        <v>108858.98330010986</v>
      </c>
      <c r="R139" s="43">
        <f t="shared" si="790"/>
        <v>131440.79891434699</v>
      </c>
      <c r="S139" s="43">
        <f t="shared" si="790"/>
        <v>96302.046285532357</v>
      </c>
      <c r="T139" s="43">
        <f t="shared" si="790"/>
        <v>96302.477322047387</v>
      </c>
      <c r="U139" s="43">
        <f t="shared" si="790"/>
        <v>95955.605371771904</v>
      </c>
      <c r="V139" s="43">
        <f t="shared" si="790"/>
        <v>108858.98330010986</v>
      </c>
      <c r="Y139" s="43">
        <f t="shared" si="791"/>
        <v>131440.79891434699</v>
      </c>
      <c r="Z139" s="43">
        <f t="shared" si="791"/>
        <v>96302.046285532357</v>
      </c>
      <c r="AA139" s="43">
        <f t="shared" si="791"/>
        <v>96302.477322047387</v>
      </c>
      <c r="AB139" s="43">
        <f t="shared" si="791"/>
        <v>95955.605371771904</v>
      </c>
      <c r="AC139" s="43">
        <f t="shared" si="791"/>
        <v>108858.98330010986</v>
      </c>
      <c r="AF139" s="43">
        <f t="shared" si="792"/>
        <v>131440.79891434699</v>
      </c>
      <c r="AG139" s="43">
        <f t="shared" si="792"/>
        <v>96302.046285532357</v>
      </c>
      <c r="AH139" s="43">
        <f t="shared" si="792"/>
        <v>96302.477322047387</v>
      </c>
      <c r="AI139" s="43">
        <f t="shared" si="792"/>
        <v>95955.605371771904</v>
      </c>
      <c r="AJ139" s="43">
        <f t="shared" si="792"/>
        <v>108858.98330010986</v>
      </c>
      <c r="AK139" s="142"/>
      <c r="AX139" s="142"/>
      <c r="AZ139" s="42" t="s">
        <v>446</v>
      </c>
      <c r="BA139" s="43">
        <f t="shared" ref="BA139:BE139" si="808">BA85</f>
        <v>131440.79891434699</v>
      </c>
      <c r="BB139" s="43">
        <f t="shared" si="808"/>
        <v>96302.046285532357</v>
      </c>
      <c r="BC139" s="43">
        <f t="shared" si="808"/>
        <v>96302.477322047387</v>
      </c>
      <c r="BD139" s="43">
        <f t="shared" si="808"/>
        <v>95955.605371771904</v>
      </c>
      <c r="BE139" s="43">
        <f t="shared" si="808"/>
        <v>108858.98330010986</v>
      </c>
      <c r="BH139" s="43">
        <f t="shared" ref="BH139:BL139" si="809">BH85</f>
        <v>131440.79891434699</v>
      </c>
      <c r="BI139" s="43">
        <f t="shared" si="809"/>
        <v>96302.046285532357</v>
      </c>
      <c r="BJ139" s="43">
        <f t="shared" si="809"/>
        <v>96302.477322047387</v>
      </c>
      <c r="BK139" s="43">
        <f t="shared" si="809"/>
        <v>95955.605371771904</v>
      </c>
      <c r="BL139" s="43">
        <f t="shared" si="809"/>
        <v>108858.98330010986</v>
      </c>
      <c r="BO139" s="43">
        <f t="shared" ref="BO139:BS139" si="810">BO85</f>
        <v>131440.79891434699</v>
      </c>
      <c r="BP139" s="43">
        <f t="shared" si="810"/>
        <v>96302.046285532357</v>
      </c>
      <c r="BQ139" s="43">
        <f t="shared" si="810"/>
        <v>96302.477322047387</v>
      </c>
      <c r="BR139" s="43">
        <f t="shared" si="810"/>
        <v>95955.605371771904</v>
      </c>
      <c r="BS139" s="43">
        <f t="shared" si="810"/>
        <v>108858.98330010986</v>
      </c>
      <c r="BV139" s="43">
        <f t="shared" ref="BV139:BZ139" si="811">BV85</f>
        <v>131440.79891434699</v>
      </c>
      <c r="BW139" s="43">
        <f t="shared" si="811"/>
        <v>96302.046285532357</v>
      </c>
      <c r="BX139" s="43">
        <f t="shared" si="811"/>
        <v>96302.477322047387</v>
      </c>
      <c r="BY139" s="43">
        <f t="shared" si="811"/>
        <v>95955.605371771904</v>
      </c>
      <c r="BZ139" s="43">
        <f t="shared" si="811"/>
        <v>108858.98330010986</v>
      </c>
      <c r="CC139" s="43">
        <f t="shared" ref="CC139:CG139" si="812">CC85</f>
        <v>131440.79891434699</v>
      </c>
      <c r="CD139" s="43">
        <f t="shared" si="812"/>
        <v>96302.046285532357</v>
      </c>
      <c r="CE139" s="43">
        <f t="shared" si="812"/>
        <v>96302.477322047387</v>
      </c>
      <c r="CF139" s="43">
        <f t="shared" si="812"/>
        <v>95955.605371771904</v>
      </c>
      <c r="CG139" s="43">
        <f t="shared" si="812"/>
        <v>108858.98330010986</v>
      </c>
      <c r="CH139" s="142"/>
    </row>
    <row r="140" spans="1:86" x14ac:dyDescent="0.3">
      <c r="A140" s="142"/>
      <c r="C140" s="42" t="s">
        <v>95</v>
      </c>
      <c r="D140" s="43">
        <f t="shared" si="788"/>
        <v>10</v>
      </c>
      <c r="E140" s="43">
        <f t="shared" si="788"/>
        <v>10</v>
      </c>
      <c r="F140" s="43">
        <f t="shared" si="788"/>
        <v>10</v>
      </c>
      <c r="G140" s="43">
        <f t="shared" si="788"/>
        <v>10</v>
      </c>
      <c r="H140" s="43">
        <f t="shared" si="788"/>
        <v>10</v>
      </c>
      <c r="K140" s="43">
        <f t="shared" si="789"/>
        <v>10</v>
      </c>
      <c r="L140" s="43">
        <f t="shared" si="789"/>
        <v>10</v>
      </c>
      <c r="M140" s="43">
        <f t="shared" si="789"/>
        <v>10</v>
      </c>
      <c r="N140" s="43">
        <f t="shared" si="789"/>
        <v>10</v>
      </c>
      <c r="O140" s="43">
        <f t="shared" si="789"/>
        <v>10</v>
      </c>
      <c r="R140" s="43">
        <f t="shared" si="790"/>
        <v>10</v>
      </c>
      <c r="S140" s="43">
        <f t="shared" si="790"/>
        <v>10</v>
      </c>
      <c r="T140" s="43">
        <f t="shared" si="790"/>
        <v>10</v>
      </c>
      <c r="U140" s="43">
        <f t="shared" si="790"/>
        <v>10</v>
      </c>
      <c r="V140" s="43">
        <f t="shared" si="790"/>
        <v>10</v>
      </c>
      <c r="Y140" s="43">
        <f t="shared" si="791"/>
        <v>10</v>
      </c>
      <c r="Z140" s="43">
        <f t="shared" si="791"/>
        <v>10</v>
      </c>
      <c r="AA140" s="43">
        <f t="shared" si="791"/>
        <v>10</v>
      </c>
      <c r="AB140" s="43">
        <f t="shared" si="791"/>
        <v>10</v>
      </c>
      <c r="AC140" s="43">
        <f t="shared" si="791"/>
        <v>10</v>
      </c>
      <c r="AF140" s="43">
        <f t="shared" si="792"/>
        <v>10</v>
      </c>
      <c r="AG140" s="43">
        <f t="shared" si="792"/>
        <v>10</v>
      </c>
      <c r="AH140" s="43">
        <f t="shared" si="792"/>
        <v>10</v>
      </c>
      <c r="AI140" s="43">
        <f t="shared" si="792"/>
        <v>10</v>
      </c>
      <c r="AJ140" s="43">
        <f t="shared" si="792"/>
        <v>10</v>
      </c>
      <c r="AK140" s="142"/>
      <c r="AX140" s="142"/>
      <c r="AZ140" s="42" t="s">
        <v>95</v>
      </c>
      <c r="BA140" s="43">
        <f t="shared" ref="BA140:BE140" si="813">BA86</f>
        <v>10</v>
      </c>
      <c r="BB140" s="43">
        <f t="shared" si="813"/>
        <v>10</v>
      </c>
      <c r="BC140" s="43">
        <f t="shared" si="813"/>
        <v>10</v>
      </c>
      <c r="BD140" s="43">
        <f t="shared" si="813"/>
        <v>10</v>
      </c>
      <c r="BE140" s="43">
        <f t="shared" si="813"/>
        <v>10</v>
      </c>
      <c r="BH140" s="43">
        <f t="shared" ref="BH140:BL140" si="814">BH86</f>
        <v>10</v>
      </c>
      <c r="BI140" s="43">
        <f t="shared" si="814"/>
        <v>10</v>
      </c>
      <c r="BJ140" s="43">
        <f t="shared" si="814"/>
        <v>10</v>
      </c>
      <c r="BK140" s="43">
        <f t="shared" si="814"/>
        <v>10</v>
      </c>
      <c r="BL140" s="43">
        <f t="shared" si="814"/>
        <v>10</v>
      </c>
      <c r="BO140" s="43">
        <f t="shared" ref="BO140:BS140" si="815">BO86</f>
        <v>10</v>
      </c>
      <c r="BP140" s="43">
        <f t="shared" si="815"/>
        <v>10</v>
      </c>
      <c r="BQ140" s="43">
        <f t="shared" si="815"/>
        <v>10</v>
      </c>
      <c r="BR140" s="43">
        <f t="shared" si="815"/>
        <v>10</v>
      </c>
      <c r="BS140" s="43">
        <f t="shared" si="815"/>
        <v>10</v>
      </c>
      <c r="BV140" s="43">
        <f t="shared" ref="BV140:BZ140" si="816">BV86</f>
        <v>10</v>
      </c>
      <c r="BW140" s="43">
        <f t="shared" si="816"/>
        <v>10</v>
      </c>
      <c r="BX140" s="43">
        <f t="shared" si="816"/>
        <v>10</v>
      </c>
      <c r="BY140" s="43">
        <f t="shared" si="816"/>
        <v>10</v>
      </c>
      <c r="BZ140" s="43">
        <f t="shared" si="816"/>
        <v>10</v>
      </c>
      <c r="CC140" s="43">
        <f t="shared" ref="CC140:CG140" si="817">CC86</f>
        <v>10</v>
      </c>
      <c r="CD140" s="43">
        <f t="shared" si="817"/>
        <v>10</v>
      </c>
      <c r="CE140" s="43">
        <f t="shared" si="817"/>
        <v>10</v>
      </c>
      <c r="CF140" s="43">
        <f t="shared" si="817"/>
        <v>10</v>
      </c>
      <c r="CG140" s="43">
        <f t="shared" si="817"/>
        <v>10</v>
      </c>
      <c r="CH140" s="142"/>
    </row>
    <row r="141" spans="1:86" x14ac:dyDescent="0.3">
      <c r="A141" s="142"/>
      <c r="C141" s="42" t="s">
        <v>306</v>
      </c>
      <c r="D141" s="43">
        <f>SUMA(D135:D138)</f>
        <v>915145.86527792411</v>
      </c>
      <c r="E141" s="43">
        <f t="shared" ref="E141:H141" si="818">SUMA(E135:E138)</f>
        <v>628686.30927351676</v>
      </c>
      <c r="F141" s="43">
        <f t="shared" si="818"/>
        <v>616831.73129177419</v>
      </c>
      <c r="G141" s="43">
        <f t="shared" si="818"/>
        <v>601358.38376663649</v>
      </c>
      <c r="H141" s="43">
        <f t="shared" si="818"/>
        <v>641021.89863080543</v>
      </c>
      <c r="K141" s="43">
        <f>SUMA(K135:K138)</f>
        <v>915145.86527792411</v>
      </c>
      <c r="L141" s="43">
        <f t="shared" ref="L141:O141" si="819">SUMA(L135:L138)</f>
        <v>628686.30927351676</v>
      </c>
      <c r="M141" s="43">
        <f t="shared" si="819"/>
        <v>616831.73129177419</v>
      </c>
      <c r="N141" s="43">
        <f t="shared" si="819"/>
        <v>601358.38376663649</v>
      </c>
      <c r="O141" s="43">
        <f t="shared" si="819"/>
        <v>641021.89863080543</v>
      </c>
      <c r="R141" s="43">
        <f>SUMA(R135:R138)</f>
        <v>915145.86527792411</v>
      </c>
      <c r="S141" s="43">
        <f t="shared" ref="S141:V141" si="820">SUMA(S135:S138)</f>
        <v>628686.30927351676</v>
      </c>
      <c r="T141" s="43">
        <f t="shared" si="820"/>
        <v>616831.73129177419</v>
      </c>
      <c r="U141" s="43">
        <f t="shared" si="820"/>
        <v>601358.38376663649</v>
      </c>
      <c r="V141" s="43">
        <f t="shared" si="820"/>
        <v>641021.89863080543</v>
      </c>
      <c r="Y141" s="43">
        <f>SUMA(Y135:Y138)</f>
        <v>915145.86527792411</v>
      </c>
      <c r="Z141" s="43">
        <f t="shared" ref="Z141:AC141" si="821">SUMA(Z135:Z138)</f>
        <v>628686.30927351676</v>
      </c>
      <c r="AA141" s="43">
        <f t="shared" si="821"/>
        <v>616831.73129177419</v>
      </c>
      <c r="AB141" s="43">
        <f t="shared" si="821"/>
        <v>601358.38376663649</v>
      </c>
      <c r="AC141" s="43">
        <f t="shared" si="821"/>
        <v>641021.89863080543</v>
      </c>
      <c r="AF141" s="43">
        <f>SUMA(AF135:AF138)</f>
        <v>915145.86527792411</v>
      </c>
      <c r="AG141" s="43">
        <f t="shared" ref="AG141:AJ141" si="822">SUMA(AG135:AG138)</f>
        <v>628686.30927351676</v>
      </c>
      <c r="AH141" s="43">
        <f t="shared" si="822"/>
        <v>616831.73129177419</v>
      </c>
      <c r="AI141" s="43">
        <f t="shared" si="822"/>
        <v>601358.38376663649</v>
      </c>
      <c r="AJ141" s="43">
        <f t="shared" si="822"/>
        <v>641021.89863080543</v>
      </c>
      <c r="AK141" s="142"/>
      <c r="AX141" s="142"/>
      <c r="AZ141" s="42" t="s">
        <v>306</v>
      </c>
      <c r="BA141" s="43">
        <f>SUMA(BA135:BA138)</f>
        <v>915145.86527792411</v>
      </c>
      <c r="BB141" s="43">
        <f t="shared" ref="BB141:BE141" si="823">SUMA(BB135:BB138)</f>
        <v>628686.30927351676</v>
      </c>
      <c r="BC141" s="43">
        <f t="shared" si="823"/>
        <v>616831.73129177419</v>
      </c>
      <c r="BD141" s="43">
        <f t="shared" si="823"/>
        <v>601358.38376663649</v>
      </c>
      <c r="BE141" s="43">
        <f t="shared" si="823"/>
        <v>641021.89863080543</v>
      </c>
      <c r="BH141" s="43">
        <f>SUMA(BH135:BH138)</f>
        <v>915145.86527792411</v>
      </c>
      <c r="BI141" s="43">
        <f t="shared" ref="BI141:BL141" si="824">SUMA(BI135:BI138)</f>
        <v>628686.30927351676</v>
      </c>
      <c r="BJ141" s="43">
        <f t="shared" si="824"/>
        <v>616831.73129177419</v>
      </c>
      <c r="BK141" s="43">
        <f t="shared" si="824"/>
        <v>601358.38376663649</v>
      </c>
      <c r="BL141" s="43">
        <f t="shared" si="824"/>
        <v>641021.89863080543</v>
      </c>
      <c r="BO141" s="43">
        <f>SUMA(BO135:BO138)</f>
        <v>915145.86527792411</v>
      </c>
      <c r="BP141" s="43">
        <f t="shared" ref="BP141:BS141" si="825">SUMA(BP135:BP138)</f>
        <v>628686.30927351676</v>
      </c>
      <c r="BQ141" s="43">
        <f t="shared" si="825"/>
        <v>616831.73129177419</v>
      </c>
      <c r="BR141" s="43">
        <f t="shared" si="825"/>
        <v>601358.38376663649</v>
      </c>
      <c r="BS141" s="43">
        <f t="shared" si="825"/>
        <v>641021.89863080543</v>
      </c>
      <c r="BV141" s="43">
        <f>SUMA(BV135:BV138)</f>
        <v>915145.86527792411</v>
      </c>
      <c r="BW141" s="43">
        <f t="shared" ref="BW141:BZ141" si="826">SUMA(BW135:BW138)</f>
        <v>628686.30927351676</v>
      </c>
      <c r="BX141" s="43">
        <f t="shared" si="826"/>
        <v>616831.73129177419</v>
      </c>
      <c r="BY141" s="43">
        <f t="shared" si="826"/>
        <v>601358.38376663649</v>
      </c>
      <c r="BZ141" s="43">
        <f t="shared" si="826"/>
        <v>641021.89863080543</v>
      </c>
      <c r="CC141" s="43">
        <f>SUMA(CC135:CC138)</f>
        <v>915145.86527792411</v>
      </c>
      <c r="CD141" s="43">
        <f t="shared" ref="CD141:CG141" si="827">SUMA(CD135:CD138)</f>
        <v>628686.30927351676</v>
      </c>
      <c r="CE141" s="43">
        <f t="shared" si="827"/>
        <v>616831.73129177419</v>
      </c>
      <c r="CF141" s="43">
        <f t="shared" si="827"/>
        <v>601358.38376663649</v>
      </c>
      <c r="CG141" s="43">
        <f t="shared" si="827"/>
        <v>641021.89863080543</v>
      </c>
      <c r="CH141" s="142"/>
    </row>
    <row r="142" spans="1:86" x14ac:dyDescent="0.3">
      <c r="A142" s="142"/>
      <c r="C142" s="42" t="s">
        <v>307</v>
      </c>
      <c r="D142" s="43">
        <f>SUMA(D135:D137)+D139</f>
        <v>1012150.472971847</v>
      </c>
      <c r="E142" s="43">
        <f t="shared" ref="E142:H142" si="828">SUMA(E135:E137)+E139</f>
        <v>708121.54065303248</v>
      </c>
      <c r="F142" s="43">
        <f t="shared" si="828"/>
        <v>696267.17818954727</v>
      </c>
      <c r="G142" s="43">
        <f t="shared" si="828"/>
        <v>680620.39468927193</v>
      </c>
      <c r="H142" s="43">
        <f t="shared" si="828"/>
        <v>726735.59851760976</v>
      </c>
      <c r="K142" s="43">
        <f>SUMA(K135:K137)+K139</f>
        <v>1012150.472971847</v>
      </c>
      <c r="L142" s="43">
        <f t="shared" ref="L142:O142" si="829">SUMA(L135:L137)+L139</f>
        <v>708121.54065303248</v>
      </c>
      <c r="M142" s="43">
        <f t="shared" si="829"/>
        <v>696267.17818954727</v>
      </c>
      <c r="N142" s="43">
        <f t="shared" si="829"/>
        <v>680620.39468927193</v>
      </c>
      <c r="O142" s="43">
        <f t="shared" si="829"/>
        <v>726735.59851760976</v>
      </c>
      <c r="R142" s="43">
        <f>SUMA(R135:R137)+R139</f>
        <v>1012150.472971847</v>
      </c>
      <c r="S142" s="43">
        <f t="shared" ref="S142:V142" si="830">SUMA(S135:S137)+S139</f>
        <v>708121.54065303248</v>
      </c>
      <c r="T142" s="43">
        <f t="shared" si="830"/>
        <v>696267.17818954727</v>
      </c>
      <c r="U142" s="43">
        <f t="shared" si="830"/>
        <v>680620.39468927193</v>
      </c>
      <c r="V142" s="43">
        <f t="shared" si="830"/>
        <v>726735.59851760976</v>
      </c>
      <c r="Y142" s="43">
        <f>SUMA(Y135:Y137)+Y139</f>
        <v>1012150.472971847</v>
      </c>
      <c r="Z142" s="43">
        <f t="shared" ref="Z142:AC142" si="831">SUMA(Z135:Z137)+Z139</f>
        <v>708121.54065303248</v>
      </c>
      <c r="AA142" s="43">
        <f t="shared" si="831"/>
        <v>696267.17818954727</v>
      </c>
      <c r="AB142" s="43">
        <f t="shared" si="831"/>
        <v>680620.39468927193</v>
      </c>
      <c r="AC142" s="43">
        <f t="shared" si="831"/>
        <v>726735.59851760976</v>
      </c>
      <c r="AF142" s="43">
        <f>SUMA(AF135:AF137)+AF139</f>
        <v>1012150.472971847</v>
      </c>
      <c r="AG142" s="43">
        <f t="shared" ref="AG142:AJ142" si="832">SUMA(AG135:AG137)+AG139</f>
        <v>708121.54065303248</v>
      </c>
      <c r="AH142" s="43">
        <f t="shared" si="832"/>
        <v>696267.17818954727</v>
      </c>
      <c r="AI142" s="43">
        <f t="shared" si="832"/>
        <v>680620.39468927193</v>
      </c>
      <c r="AJ142" s="43">
        <f t="shared" si="832"/>
        <v>726735.59851760976</v>
      </c>
      <c r="AK142" s="142"/>
      <c r="AX142" s="142"/>
      <c r="AZ142" s="42" t="s">
        <v>307</v>
      </c>
      <c r="BA142" s="43">
        <f>SUMA(BA135:BA137)+BA139</f>
        <v>1012150.472971847</v>
      </c>
      <c r="BB142" s="43">
        <f t="shared" ref="BB142:BE142" si="833">SUMA(BB135:BB137)+BB139</f>
        <v>708121.54065303248</v>
      </c>
      <c r="BC142" s="43">
        <f t="shared" si="833"/>
        <v>696267.17818954727</v>
      </c>
      <c r="BD142" s="43">
        <f t="shared" si="833"/>
        <v>680620.39468927193</v>
      </c>
      <c r="BE142" s="43">
        <f t="shared" si="833"/>
        <v>726735.59851760976</v>
      </c>
      <c r="BH142" s="43">
        <f>SUMA(BH135:BH137)+BH139</f>
        <v>1012150.472971847</v>
      </c>
      <c r="BI142" s="43">
        <f t="shared" ref="BI142:BL142" si="834">SUMA(BI135:BI137)+BI139</f>
        <v>708121.54065303248</v>
      </c>
      <c r="BJ142" s="43">
        <f t="shared" si="834"/>
        <v>696267.17818954727</v>
      </c>
      <c r="BK142" s="43">
        <f t="shared" si="834"/>
        <v>680620.39468927193</v>
      </c>
      <c r="BL142" s="43">
        <f t="shared" si="834"/>
        <v>726735.59851760976</v>
      </c>
      <c r="BO142" s="43">
        <f>SUMA(BO135:BO137)+BO139</f>
        <v>1012150.472971847</v>
      </c>
      <c r="BP142" s="43">
        <f t="shared" ref="BP142:BS142" si="835">SUMA(BP135:BP137)+BP139</f>
        <v>708121.54065303248</v>
      </c>
      <c r="BQ142" s="43">
        <f t="shared" si="835"/>
        <v>696267.17818954727</v>
      </c>
      <c r="BR142" s="43">
        <f t="shared" si="835"/>
        <v>680620.39468927193</v>
      </c>
      <c r="BS142" s="43">
        <f t="shared" si="835"/>
        <v>726735.59851760976</v>
      </c>
      <c r="BV142" s="43">
        <f>SUMA(BV135:BV137)+BV139</f>
        <v>1012150.472971847</v>
      </c>
      <c r="BW142" s="43">
        <f t="shared" ref="BW142:BZ142" si="836">SUMA(BW135:BW137)+BW139</f>
        <v>708121.54065303248</v>
      </c>
      <c r="BX142" s="43">
        <f t="shared" si="836"/>
        <v>696267.17818954727</v>
      </c>
      <c r="BY142" s="43">
        <f t="shared" si="836"/>
        <v>680620.39468927193</v>
      </c>
      <c r="BZ142" s="43">
        <f t="shared" si="836"/>
        <v>726735.59851760976</v>
      </c>
      <c r="CC142" s="43">
        <f>SUMA(CC135:CC137)+CC139</f>
        <v>1012150.472971847</v>
      </c>
      <c r="CD142" s="43">
        <f t="shared" ref="CD142:CG142" si="837">SUMA(CD135:CD137)+CD139</f>
        <v>708121.54065303248</v>
      </c>
      <c r="CE142" s="43">
        <f t="shared" si="837"/>
        <v>696267.17818954727</v>
      </c>
      <c r="CF142" s="43">
        <f t="shared" si="837"/>
        <v>680620.39468927193</v>
      </c>
      <c r="CG142" s="43">
        <f t="shared" si="837"/>
        <v>726735.59851760976</v>
      </c>
      <c r="CH142" s="142"/>
    </row>
    <row r="143" spans="1:86" x14ac:dyDescent="0.3">
      <c r="A143" s="142"/>
      <c r="C143" s="42" t="s">
        <v>291</v>
      </c>
      <c r="D143" s="43">
        <f t="shared" ref="D143:H152" si="838">D89</f>
        <v>4.8923679060665368E-3</v>
      </c>
      <c r="E143" s="43">
        <f t="shared" si="838"/>
        <v>4.8923679060665368E-3</v>
      </c>
      <c r="F143" s="43">
        <f t="shared" si="838"/>
        <v>4.8923679060665368E-3</v>
      </c>
      <c r="G143" s="43">
        <f t="shared" si="838"/>
        <v>4.8923679060665368E-3</v>
      </c>
      <c r="H143" s="43">
        <f t="shared" si="838"/>
        <v>4.8923679060665368E-3</v>
      </c>
      <c r="K143" s="43">
        <f t="shared" ref="K143:O152" si="839">K89</f>
        <v>4.8923679060665368E-3</v>
      </c>
      <c r="L143" s="43">
        <f t="shared" si="839"/>
        <v>4.8923679060665368E-3</v>
      </c>
      <c r="M143" s="43">
        <f t="shared" si="839"/>
        <v>4.8923679060665368E-3</v>
      </c>
      <c r="N143" s="43">
        <f t="shared" si="839"/>
        <v>4.8923679060665368E-3</v>
      </c>
      <c r="O143" s="43">
        <f t="shared" si="839"/>
        <v>4.8923679060665368E-3</v>
      </c>
      <c r="R143" s="43">
        <f t="shared" ref="R143:V152" si="840">R89</f>
        <v>4.8923679060665368E-3</v>
      </c>
      <c r="S143" s="43">
        <f t="shared" si="840"/>
        <v>4.8923679060665368E-3</v>
      </c>
      <c r="T143" s="43">
        <f t="shared" si="840"/>
        <v>4.8923679060665368E-3</v>
      </c>
      <c r="U143" s="43">
        <f t="shared" si="840"/>
        <v>4.8923679060665368E-3</v>
      </c>
      <c r="V143" s="43">
        <f t="shared" si="840"/>
        <v>4.8923679060665368E-3</v>
      </c>
      <c r="Y143" s="43">
        <f t="shared" ref="Y143:AC152" si="841">Y89</f>
        <v>4.8923679060665368E-3</v>
      </c>
      <c r="Z143" s="43">
        <f t="shared" si="841"/>
        <v>4.8923679060665368E-3</v>
      </c>
      <c r="AA143" s="43">
        <f t="shared" si="841"/>
        <v>4.8923679060665368E-3</v>
      </c>
      <c r="AB143" s="43">
        <f t="shared" si="841"/>
        <v>4.8923679060665368E-3</v>
      </c>
      <c r="AC143" s="43">
        <f t="shared" si="841"/>
        <v>4.8923679060665368E-3</v>
      </c>
      <c r="AF143" s="43">
        <f t="shared" ref="AF143:AJ152" si="842">AF89</f>
        <v>4.8923679060665368E-3</v>
      </c>
      <c r="AG143" s="43">
        <f t="shared" si="842"/>
        <v>4.8923679060665368E-3</v>
      </c>
      <c r="AH143" s="43">
        <f t="shared" si="842"/>
        <v>4.8923679060665368E-3</v>
      </c>
      <c r="AI143" s="43">
        <f t="shared" si="842"/>
        <v>4.8923679060665368E-3</v>
      </c>
      <c r="AJ143" s="43">
        <f t="shared" si="842"/>
        <v>4.8923679060665368E-3</v>
      </c>
      <c r="AK143" s="142"/>
      <c r="AX143" s="142"/>
      <c r="AZ143" s="42" t="s">
        <v>291</v>
      </c>
      <c r="BA143" s="43">
        <f t="shared" ref="BA143:BE143" si="843">BA89</f>
        <v>6.5231572080887154E-3</v>
      </c>
      <c r="BB143" s="43">
        <f t="shared" si="843"/>
        <v>6.5231572080887154E-3</v>
      </c>
      <c r="BC143" s="43">
        <f t="shared" si="843"/>
        <v>6.5231572080887154E-3</v>
      </c>
      <c r="BD143" s="43">
        <f t="shared" si="843"/>
        <v>6.5231572080887154E-3</v>
      </c>
      <c r="BE143" s="43">
        <f t="shared" si="843"/>
        <v>6.5231572080887154E-3</v>
      </c>
      <c r="BH143" s="43">
        <f t="shared" ref="BH143:BL143" si="844">BH89</f>
        <v>6.5231572080887154E-3</v>
      </c>
      <c r="BI143" s="43">
        <f t="shared" si="844"/>
        <v>6.5231572080887154E-3</v>
      </c>
      <c r="BJ143" s="43">
        <f t="shared" si="844"/>
        <v>6.5231572080887154E-3</v>
      </c>
      <c r="BK143" s="43">
        <f t="shared" si="844"/>
        <v>6.5231572080887154E-3</v>
      </c>
      <c r="BL143" s="43">
        <f t="shared" si="844"/>
        <v>6.5231572080887154E-3</v>
      </c>
      <c r="BO143" s="43">
        <f t="shared" ref="BO143:BS143" si="845">BO89</f>
        <v>6.5231572080887154E-3</v>
      </c>
      <c r="BP143" s="43">
        <f t="shared" si="845"/>
        <v>6.5231572080887154E-3</v>
      </c>
      <c r="BQ143" s="43">
        <f t="shared" si="845"/>
        <v>6.5231572080887154E-3</v>
      </c>
      <c r="BR143" s="43">
        <f t="shared" si="845"/>
        <v>6.5231572080887154E-3</v>
      </c>
      <c r="BS143" s="43">
        <f t="shared" si="845"/>
        <v>6.5231572080887154E-3</v>
      </c>
      <c r="BV143" s="43">
        <f t="shared" ref="BV143:BZ143" si="846">BV89</f>
        <v>6.5231572080887154E-3</v>
      </c>
      <c r="BW143" s="43">
        <f t="shared" si="846"/>
        <v>6.5231572080887154E-3</v>
      </c>
      <c r="BX143" s="43">
        <f t="shared" si="846"/>
        <v>6.5231572080887154E-3</v>
      </c>
      <c r="BY143" s="43">
        <f t="shared" si="846"/>
        <v>6.5231572080887154E-3</v>
      </c>
      <c r="BZ143" s="43">
        <f t="shared" si="846"/>
        <v>6.5231572080887154E-3</v>
      </c>
      <c r="CC143" s="43">
        <f t="shared" ref="CC143:CG143" si="847">CC89</f>
        <v>6.5231572080887154E-3</v>
      </c>
      <c r="CD143" s="43">
        <f t="shared" si="847"/>
        <v>6.5231572080887154E-3</v>
      </c>
      <c r="CE143" s="43">
        <f t="shared" si="847"/>
        <v>6.5231572080887154E-3</v>
      </c>
      <c r="CF143" s="43">
        <f t="shared" si="847"/>
        <v>6.5231572080887154E-3</v>
      </c>
      <c r="CG143" s="43">
        <f t="shared" si="847"/>
        <v>6.5231572080887154E-3</v>
      </c>
      <c r="CH143" s="142"/>
    </row>
    <row r="144" spans="1:86" x14ac:dyDescent="0.3">
      <c r="A144" s="142"/>
      <c r="C144" s="42" t="s">
        <v>308</v>
      </c>
      <c r="D144" s="43">
        <f t="shared" si="838"/>
        <v>0</v>
      </c>
      <c r="E144" s="43">
        <f t="shared" si="838"/>
        <v>0</v>
      </c>
      <c r="F144" s="43">
        <f t="shared" si="838"/>
        <v>0</v>
      </c>
      <c r="G144" s="43">
        <f t="shared" si="838"/>
        <v>0</v>
      </c>
      <c r="H144" s="43">
        <f t="shared" si="838"/>
        <v>0</v>
      </c>
      <c r="K144" s="43">
        <f t="shared" si="839"/>
        <v>0</v>
      </c>
      <c r="L144" s="43">
        <f t="shared" si="839"/>
        <v>0</v>
      </c>
      <c r="M144" s="43">
        <f t="shared" si="839"/>
        <v>0</v>
      </c>
      <c r="N144" s="43">
        <f t="shared" si="839"/>
        <v>0</v>
      </c>
      <c r="O144" s="43">
        <f t="shared" si="839"/>
        <v>0</v>
      </c>
      <c r="R144" s="43">
        <f t="shared" si="840"/>
        <v>0</v>
      </c>
      <c r="S144" s="43">
        <f t="shared" si="840"/>
        <v>0</v>
      </c>
      <c r="T144" s="43">
        <f t="shared" si="840"/>
        <v>0</v>
      </c>
      <c r="U144" s="43">
        <f t="shared" si="840"/>
        <v>0</v>
      </c>
      <c r="V144" s="43">
        <f t="shared" si="840"/>
        <v>0</v>
      </c>
      <c r="Y144" s="43">
        <f t="shared" si="841"/>
        <v>0</v>
      </c>
      <c r="Z144" s="43">
        <f t="shared" si="841"/>
        <v>0</v>
      </c>
      <c r="AA144" s="43">
        <f t="shared" si="841"/>
        <v>0</v>
      </c>
      <c r="AB144" s="43">
        <f t="shared" si="841"/>
        <v>0</v>
      </c>
      <c r="AC144" s="43">
        <f t="shared" si="841"/>
        <v>0</v>
      </c>
      <c r="AF144" s="43">
        <f t="shared" si="842"/>
        <v>0</v>
      </c>
      <c r="AG144" s="43">
        <f t="shared" si="842"/>
        <v>0</v>
      </c>
      <c r="AH144" s="43">
        <f t="shared" si="842"/>
        <v>0</v>
      </c>
      <c r="AI144" s="43">
        <f t="shared" si="842"/>
        <v>0</v>
      </c>
      <c r="AJ144" s="43">
        <f t="shared" si="842"/>
        <v>0</v>
      </c>
      <c r="AK144" s="142"/>
      <c r="AX144" s="142"/>
      <c r="AZ144" s="42" t="s">
        <v>308</v>
      </c>
      <c r="BA144" s="43">
        <f t="shared" ref="BA144:BE144" si="848">BA90</f>
        <v>0</v>
      </c>
      <c r="BB144" s="43">
        <f t="shared" si="848"/>
        <v>0</v>
      </c>
      <c r="BC144" s="43">
        <f t="shared" si="848"/>
        <v>0</v>
      </c>
      <c r="BD144" s="43">
        <f t="shared" si="848"/>
        <v>0</v>
      </c>
      <c r="BE144" s="43">
        <f t="shared" si="848"/>
        <v>0</v>
      </c>
      <c r="BH144" s="43">
        <f t="shared" ref="BH144:BL144" si="849">BH90</f>
        <v>0</v>
      </c>
      <c r="BI144" s="43">
        <f t="shared" si="849"/>
        <v>0</v>
      </c>
      <c r="BJ144" s="43">
        <f t="shared" si="849"/>
        <v>0</v>
      </c>
      <c r="BK144" s="43">
        <f t="shared" si="849"/>
        <v>0</v>
      </c>
      <c r="BL144" s="43">
        <f t="shared" si="849"/>
        <v>0</v>
      </c>
      <c r="BO144" s="43">
        <f t="shared" ref="BO144:BS144" si="850">BO90</f>
        <v>0</v>
      </c>
      <c r="BP144" s="43">
        <f t="shared" si="850"/>
        <v>0</v>
      </c>
      <c r="BQ144" s="43">
        <f t="shared" si="850"/>
        <v>0</v>
      </c>
      <c r="BR144" s="43">
        <f t="shared" si="850"/>
        <v>0</v>
      </c>
      <c r="BS144" s="43">
        <f t="shared" si="850"/>
        <v>0</v>
      </c>
      <c r="BV144" s="43">
        <f t="shared" ref="BV144:BZ144" si="851">BV90</f>
        <v>0</v>
      </c>
      <c r="BW144" s="43">
        <f t="shared" si="851"/>
        <v>0</v>
      </c>
      <c r="BX144" s="43">
        <f t="shared" si="851"/>
        <v>0</v>
      </c>
      <c r="BY144" s="43">
        <f t="shared" si="851"/>
        <v>0</v>
      </c>
      <c r="BZ144" s="43">
        <f t="shared" si="851"/>
        <v>0</v>
      </c>
      <c r="CC144" s="43">
        <f t="shared" ref="CC144:CG144" si="852">CC90</f>
        <v>0</v>
      </c>
      <c r="CD144" s="43">
        <f t="shared" si="852"/>
        <v>0</v>
      </c>
      <c r="CE144" s="43">
        <f t="shared" si="852"/>
        <v>0</v>
      </c>
      <c r="CF144" s="43">
        <f t="shared" si="852"/>
        <v>0</v>
      </c>
      <c r="CG144" s="43">
        <f t="shared" si="852"/>
        <v>0</v>
      </c>
      <c r="CH144" s="142"/>
    </row>
    <row r="145" spans="1:86" x14ac:dyDescent="0.3">
      <c r="A145" s="142"/>
      <c r="C145" s="42" t="s">
        <v>309</v>
      </c>
      <c r="D145" s="43">
        <f t="shared" si="838"/>
        <v>31536000</v>
      </c>
      <c r="E145" s="43">
        <f t="shared" si="838"/>
        <v>31536000</v>
      </c>
      <c r="F145" s="43">
        <f t="shared" si="838"/>
        <v>31536000</v>
      </c>
      <c r="G145" s="43">
        <f t="shared" si="838"/>
        <v>31536000</v>
      </c>
      <c r="H145" s="43">
        <f t="shared" si="838"/>
        <v>31536000</v>
      </c>
      <c r="K145" s="43">
        <f t="shared" si="839"/>
        <v>31536000</v>
      </c>
      <c r="L145" s="43">
        <f t="shared" si="839"/>
        <v>31536000</v>
      </c>
      <c r="M145" s="43">
        <f t="shared" si="839"/>
        <v>31536000</v>
      </c>
      <c r="N145" s="43">
        <f t="shared" si="839"/>
        <v>31536000</v>
      </c>
      <c r="O145" s="43">
        <f t="shared" si="839"/>
        <v>31536000</v>
      </c>
      <c r="R145" s="43">
        <f t="shared" si="840"/>
        <v>31536000</v>
      </c>
      <c r="S145" s="43">
        <f t="shared" si="840"/>
        <v>31536000</v>
      </c>
      <c r="T145" s="43">
        <f t="shared" si="840"/>
        <v>31536000</v>
      </c>
      <c r="U145" s="43">
        <f t="shared" si="840"/>
        <v>31536000</v>
      </c>
      <c r="V145" s="43">
        <f t="shared" si="840"/>
        <v>31536000</v>
      </c>
      <c r="Y145" s="43">
        <f t="shared" si="841"/>
        <v>31536000</v>
      </c>
      <c r="Z145" s="43">
        <f t="shared" si="841"/>
        <v>31536000</v>
      </c>
      <c r="AA145" s="43">
        <f t="shared" si="841"/>
        <v>31536000</v>
      </c>
      <c r="AB145" s="43">
        <f t="shared" si="841"/>
        <v>31536000</v>
      </c>
      <c r="AC145" s="43">
        <f t="shared" si="841"/>
        <v>31536000</v>
      </c>
      <c r="AF145" s="43">
        <f t="shared" si="842"/>
        <v>31536000</v>
      </c>
      <c r="AG145" s="43">
        <f t="shared" si="842"/>
        <v>31536000</v>
      </c>
      <c r="AH145" s="43">
        <f t="shared" si="842"/>
        <v>31536000</v>
      </c>
      <c r="AI145" s="43">
        <f t="shared" si="842"/>
        <v>31536000</v>
      </c>
      <c r="AJ145" s="43">
        <f t="shared" si="842"/>
        <v>31536000</v>
      </c>
      <c r="AK145" s="142"/>
      <c r="AX145" s="142"/>
      <c r="AZ145" s="42" t="s">
        <v>309</v>
      </c>
      <c r="BA145" s="43">
        <f t="shared" ref="BA145:BE145" si="853">BA91</f>
        <v>31536000</v>
      </c>
      <c r="BB145" s="43">
        <f t="shared" si="853"/>
        <v>31536000</v>
      </c>
      <c r="BC145" s="43">
        <f t="shared" si="853"/>
        <v>31536000</v>
      </c>
      <c r="BD145" s="43">
        <f t="shared" si="853"/>
        <v>31536000</v>
      </c>
      <c r="BE145" s="43">
        <f t="shared" si="853"/>
        <v>31536000</v>
      </c>
      <c r="BH145" s="43">
        <f t="shared" ref="BH145:BL145" si="854">BH91</f>
        <v>31536000</v>
      </c>
      <c r="BI145" s="43">
        <f t="shared" si="854"/>
        <v>31536000</v>
      </c>
      <c r="BJ145" s="43">
        <f t="shared" si="854"/>
        <v>31536000</v>
      </c>
      <c r="BK145" s="43">
        <f t="shared" si="854"/>
        <v>31536000</v>
      </c>
      <c r="BL145" s="43">
        <f t="shared" si="854"/>
        <v>31536000</v>
      </c>
      <c r="BO145" s="43">
        <f t="shared" ref="BO145:BS145" si="855">BO91</f>
        <v>31536000</v>
      </c>
      <c r="BP145" s="43">
        <f t="shared" si="855"/>
        <v>31536000</v>
      </c>
      <c r="BQ145" s="43">
        <f t="shared" si="855"/>
        <v>31536000</v>
      </c>
      <c r="BR145" s="43">
        <f t="shared" si="855"/>
        <v>31536000</v>
      </c>
      <c r="BS145" s="43">
        <f t="shared" si="855"/>
        <v>31536000</v>
      </c>
      <c r="BV145" s="43">
        <f t="shared" ref="BV145:BZ145" si="856">BV91</f>
        <v>31536000</v>
      </c>
      <c r="BW145" s="43">
        <f t="shared" si="856"/>
        <v>31536000</v>
      </c>
      <c r="BX145" s="43">
        <f t="shared" si="856"/>
        <v>31536000</v>
      </c>
      <c r="BY145" s="43">
        <f t="shared" si="856"/>
        <v>31536000</v>
      </c>
      <c r="BZ145" s="43">
        <f t="shared" si="856"/>
        <v>31536000</v>
      </c>
      <c r="CC145" s="43">
        <f t="shared" ref="CC145:CG145" si="857">CC91</f>
        <v>31536000</v>
      </c>
      <c r="CD145" s="43">
        <f t="shared" si="857"/>
        <v>31536000</v>
      </c>
      <c r="CE145" s="43">
        <f t="shared" si="857"/>
        <v>31536000</v>
      </c>
      <c r="CF145" s="43">
        <f t="shared" si="857"/>
        <v>31536000</v>
      </c>
      <c r="CG145" s="43">
        <f t="shared" si="857"/>
        <v>31536000</v>
      </c>
      <c r="CH145" s="142"/>
    </row>
    <row r="146" spans="1:86" x14ac:dyDescent="0.3">
      <c r="A146" s="142"/>
      <c r="C146" s="42" t="s">
        <v>450</v>
      </c>
      <c r="D146" s="43">
        <f t="shared" si="838"/>
        <v>0.35444579780755181</v>
      </c>
      <c r="E146" s="43">
        <f t="shared" si="838"/>
        <v>0.35444579780755181</v>
      </c>
      <c r="F146" s="43">
        <f t="shared" si="838"/>
        <v>0.35444579780755181</v>
      </c>
      <c r="G146" s="43">
        <f t="shared" si="838"/>
        <v>0.35444579780755181</v>
      </c>
      <c r="H146" s="43">
        <f t="shared" si="838"/>
        <v>0.35444579780755181</v>
      </c>
      <c r="K146" s="43">
        <f t="shared" si="839"/>
        <v>0.45444579780755179</v>
      </c>
      <c r="L146" s="43">
        <f t="shared" si="839"/>
        <v>0.45444579780755179</v>
      </c>
      <c r="M146" s="43">
        <f t="shared" si="839"/>
        <v>0.45444579780755179</v>
      </c>
      <c r="N146" s="43">
        <f t="shared" si="839"/>
        <v>0.45444579780755179</v>
      </c>
      <c r="O146" s="43">
        <f t="shared" si="839"/>
        <v>0.45444579780755179</v>
      </c>
      <c r="R146" s="43">
        <f t="shared" si="840"/>
        <v>0.25444579780755183</v>
      </c>
      <c r="S146" s="43">
        <f t="shared" si="840"/>
        <v>0.25444579780755183</v>
      </c>
      <c r="T146" s="43">
        <f t="shared" si="840"/>
        <v>0.25444579780755183</v>
      </c>
      <c r="U146" s="43">
        <f t="shared" si="840"/>
        <v>0.25444579780755183</v>
      </c>
      <c r="V146" s="43">
        <f t="shared" si="840"/>
        <v>0.25444579780755183</v>
      </c>
      <c r="Y146" s="43">
        <f t="shared" si="841"/>
        <v>0.35444579780755181</v>
      </c>
      <c r="Z146" s="43">
        <f t="shared" si="841"/>
        <v>0.35444579780755181</v>
      </c>
      <c r="AA146" s="43">
        <f t="shared" si="841"/>
        <v>0.35444579780755181</v>
      </c>
      <c r="AB146" s="43">
        <f t="shared" si="841"/>
        <v>0.35444579780755181</v>
      </c>
      <c r="AC146" s="43">
        <f t="shared" si="841"/>
        <v>0.35444579780755181</v>
      </c>
      <c r="AF146" s="43">
        <f t="shared" si="842"/>
        <v>0.35444579780755181</v>
      </c>
      <c r="AG146" s="43">
        <f t="shared" si="842"/>
        <v>0.35444579780755181</v>
      </c>
      <c r="AH146" s="43">
        <f t="shared" si="842"/>
        <v>0.35444579780755181</v>
      </c>
      <c r="AI146" s="43">
        <f t="shared" si="842"/>
        <v>0.35444579780755181</v>
      </c>
      <c r="AJ146" s="43">
        <f t="shared" si="842"/>
        <v>0.35444579780755181</v>
      </c>
      <c r="AK146" s="142"/>
      <c r="AX146" s="142"/>
      <c r="AZ146" s="42" t="s">
        <v>450</v>
      </c>
      <c r="BA146" s="43">
        <f t="shared" ref="BA146:BE146" si="858">BA92</f>
        <v>0.35444579780755181</v>
      </c>
      <c r="BB146" s="43">
        <f t="shared" si="858"/>
        <v>0.35444579780755181</v>
      </c>
      <c r="BC146" s="43">
        <f t="shared" si="858"/>
        <v>0.35444579780755181</v>
      </c>
      <c r="BD146" s="43">
        <f t="shared" si="858"/>
        <v>0.35444579780755181</v>
      </c>
      <c r="BE146" s="43">
        <f t="shared" si="858"/>
        <v>0.35444579780755181</v>
      </c>
      <c r="BH146" s="43">
        <f t="shared" ref="BH146:BL146" si="859">BH92</f>
        <v>0.45444579780755179</v>
      </c>
      <c r="BI146" s="43">
        <f t="shared" si="859"/>
        <v>0.45444579780755179</v>
      </c>
      <c r="BJ146" s="43">
        <f t="shared" si="859"/>
        <v>0.45444579780755179</v>
      </c>
      <c r="BK146" s="43">
        <f t="shared" si="859"/>
        <v>0.45444579780755179</v>
      </c>
      <c r="BL146" s="43">
        <f t="shared" si="859"/>
        <v>0.45444579780755179</v>
      </c>
      <c r="BO146" s="43">
        <f t="shared" ref="BO146:BS146" si="860">BO92</f>
        <v>0.25444579780755183</v>
      </c>
      <c r="BP146" s="43">
        <f t="shared" si="860"/>
        <v>0.25444579780755183</v>
      </c>
      <c r="BQ146" s="43">
        <f t="shared" si="860"/>
        <v>0.25444579780755183</v>
      </c>
      <c r="BR146" s="43">
        <f t="shared" si="860"/>
        <v>0.25444579780755183</v>
      </c>
      <c r="BS146" s="43">
        <f t="shared" si="860"/>
        <v>0.25444579780755183</v>
      </c>
      <c r="BV146" s="43">
        <f t="shared" ref="BV146:BZ146" si="861">BV92</f>
        <v>0.35444579780755181</v>
      </c>
      <c r="BW146" s="43">
        <f t="shared" si="861"/>
        <v>0.35444579780755181</v>
      </c>
      <c r="BX146" s="43">
        <f t="shared" si="861"/>
        <v>0.35444579780755181</v>
      </c>
      <c r="BY146" s="43">
        <f t="shared" si="861"/>
        <v>0.35444579780755181</v>
      </c>
      <c r="BZ146" s="43">
        <f t="shared" si="861"/>
        <v>0.35444579780755181</v>
      </c>
      <c r="CC146" s="43">
        <f t="shared" ref="CC146:CG146" si="862">CC92</f>
        <v>0.35444579780755181</v>
      </c>
      <c r="CD146" s="43">
        <f t="shared" si="862"/>
        <v>0.35444579780755181</v>
      </c>
      <c r="CE146" s="43">
        <f t="shared" si="862"/>
        <v>0.35444579780755181</v>
      </c>
      <c r="CF146" s="43">
        <f t="shared" si="862"/>
        <v>0.35444579780755181</v>
      </c>
      <c r="CG146" s="43">
        <f t="shared" si="862"/>
        <v>0.35444579780755181</v>
      </c>
      <c r="CH146" s="142"/>
    </row>
    <row r="147" spans="1:86" x14ac:dyDescent="0.3">
      <c r="A147" s="142"/>
      <c r="C147" s="42" t="s">
        <v>456</v>
      </c>
      <c r="D147" s="43">
        <f t="shared" si="838"/>
        <v>1.71696E-2</v>
      </c>
      <c r="E147" s="43">
        <f t="shared" si="838"/>
        <v>1.71696E-2</v>
      </c>
      <c r="F147" s="43">
        <f t="shared" si="838"/>
        <v>1.71696E-2</v>
      </c>
      <c r="G147" s="43">
        <f t="shared" si="838"/>
        <v>1.71696E-2</v>
      </c>
      <c r="H147" s="43">
        <f t="shared" si="838"/>
        <v>1.71696E-2</v>
      </c>
      <c r="K147" s="43">
        <f t="shared" si="839"/>
        <v>1.71696E-2</v>
      </c>
      <c r="L147" s="43">
        <f t="shared" si="839"/>
        <v>1.71696E-2</v>
      </c>
      <c r="M147" s="43">
        <f t="shared" si="839"/>
        <v>1.71696E-2</v>
      </c>
      <c r="N147" s="43">
        <f t="shared" si="839"/>
        <v>1.71696E-2</v>
      </c>
      <c r="O147" s="43">
        <f t="shared" si="839"/>
        <v>1.71696E-2</v>
      </c>
      <c r="R147" s="43">
        <f t="shared" si="840"/>
        <v>1.71696E-2</v>
      </c>
      <c r="S147" s="43">
        <f t="shared" si="840"/>
        <v>1.71696E-2</v>
      </c>
      <c r="T147" s="43">
        <f t="shared" si="840"/>
        <v>1.71696E-2</v>
      </c>
      <c r="U147" s="43">
        <f t="shared" si="840"/>
        <v>1.71696E-2</v>
      </c>
      <c r="V147" s="43">
        <f t="shared" si="840"/>
        <v>1.71696E-2</v>
      </c>
      <c r="Y147" s="43">
        <f t="shared" si="841"/>
        <v>1.71696E-2</v>
      </c>
      <c r="Z147" s="43">
        <f t="shared" si="841"/>
        <v>1.71696E-2</v>
      </c>
      <c r="AA147" s="43">
        <f t="shared" si="841"/>
        <v>1.71696E-2</v>
      </c>
      <c r="AB147" s="43">
        <f t="shared" si="841"/>
        <v>1.71696E-2</v>
      </c>
      <c r="AC147" s="43">
        <f t="shared" si="841"/>
        <v>1.71696E-2</v>
      </c>
      <c r="AF147" s="43">
        <f t="shared" si="842"/>
        <v>1.71696E-2</v>
      </c>
      <c r="AG147" s="43">
        <f t="shared" si="842"/>
        <v>1.71696E-2</v>
      </c>
      <c r="AH147" s="43">
        <f t="shared" si="842"/>
        <v>1.71696E-2</v>
      </c>
      <c r="AI147" s="43">
        <f t="shared" si="842"/>
        <v>1.71696E-2</v>
      </c>
      <c r="AJ147" s="43">
        <f t="shared" si="842"/>
        <v>1.71696E-2</v>
      </c>
      <c r="AK147" s="142"/>
      <c r="AX147" s="142"/>
      <c r="AZ147" s="42" t="str">
        <f>C147</f>
        <v>Total operational losses (OL) [10],[15] (/1)</v>
      </c>
      <c r="BA147" s="43">
        <f t="shared" ref="BA147:BE147" si="863">BA93</f>
        <v>1.2877200000000002E-2</v>
      </c>
      <c r="BB147" s="43">
        <f t="shared" si="863"/>
        <v>1.2877200000000002E-2</v>
      </c>
      <c r="BC147" s="43">
        <f t="shared" si="863"/>
        <v>1.2877200000000002E-2</v>
      </c>
      <c r="BD147" s="43">
        <f t="shared" si="863"/>
        <v>1.2877200000000002E-2</v>
      </c>
      <c r="BE147" s="43">
        <f t="shared" si="863"/>
        <v>1.2877200000000002E-2</v>
      </c>
      <c r="BH147" s="43">
        <f t="shared" ref="BH147:BL147" si="864">BH93</f>
        <v>1.2877200000000002E-2</v>
      </c>
      <c r="BI147" s="43">
        <f t="shared" si="864"/>
        <v>1.2877200000000002E-2</v>
      </c>
      <c r="BJ147" s="43">
        <f t="shared" si="864"/>
        <v>1.2877200000000002E-2</v>
      </c>
      <c r="BK147" s="43">
        <f t="shared" si="864"/>
        <v>1.2877200000000002E-2</v>
      </c>
      <c r="BL147" s="43">
        <f t="shared" si="864"/>
        <v>1.2877200000000002E-2</v>
      </c>
      <c r="BO147" s="43">
        <f t="shared" ref="BO147:BS147" si="865">BO93</f>
        <v>1.2877200000000002E-2</v>
      </c>
      <c r="BP147" s="43">
        <f t="shared" si="865"/>
        <v>1.2877200000000002E-2</v>
      </c>
      <c r="BQ147" s="43">
        <f t="shared" si="865"/>
        <v>1.2877200000000002E-2</v>
      </c>
      <c r="BR147" s="43">
        <f t="shared" si="865"/>
        <v>1.2877200000000002E-2</v>
      </c>
      <c r="BS147" s="43">
        <f t="shared" si="865"/>
        <v>1.2877200000000002E-2</v>
      </c>
      <c r="BV147" s="43">
        <f t="shared" ref="BV147:BZ147" si="866">BV93</f>
        <v>1.2877200000000002E-2</v>
      </c>
      <c r="BW147" s="43">
        <f t="shared" si="866"/>
        <v>1.2877200000000002E-2</v>
      </c>
      <c r="BX147" s="43">
        <f t="shared" si="866"/>
        <v>1.2877200000000002E-2</v>
      </c>
      <c r="BY147" s="43">
        <f t="shared" si="866"/>
        <v>1.2877200000000002E-2</v>
      </c>
      <c r="BZ147" s="43">
        <f t="shared" si="866"/>
        <v>1.2877200000000002E-2</v>
      </c>
      <c r="CC147" s="43">
        <f t="shared" ref="CC147:CG147" si="867">CC93</f>
        <v>1.2877200000000002E-2</v>
      </c>
      <c r="CD147" s="43">
        <f t="shared" si="867"/>
        <v>1.2877200000000002E-2</v>
      </c>
      <c r="CE147" s="43">
        <f t="shared" si="867"/>
        <v>1.2877200000000002E-2</v>
      </c>
      <c r="CF147" s="43">
        <f t="shared" si="867"/>
        <v>1.2877200000000002E-2</v>
      </c>
      <c r="CG147" s="43">
        <f t="shared" si="867"/>
        <v>1.2877200000000002E-2</v>
      </c>
      <c r="CH147" s="142"/>
    </row>
    <row r="148" spans="1:86" x14ac:dyDescent="0.3">
      <c r="A148" s="142"/>
      <c r="C148" s="42" t="str">
        <f>'ESOIstatic Ebus'!AZ148</f>
        <v>Charge losses ratio (CL) [15] (/1)</v>
      </c>
      <c r="D148" s="43">
        <f t="shared" si="838"/>
        <v>0.21315468940316687</v>
      </c>
      <c r="E148" s="43">
        <f t="shared" si="838"/>
        <v>0.21315468940316687</v>
      </c>
      <c r="F148" s="43">
        <f t="shared" si="838"/>
        <v>0.21315468940316687</v>
      </c>
      <c r="G148" s="43">
        <f t="shared" si="838"/>
        <v>0.21315468940316687</v>
      </c>
      <c r="H148" s="43">
        <f t="shared" si="838"/>
        <v>0.21315468940316687</v>
      </c>
      <c r="K148" s="43">
        <f t="shared" si="839"/>
        <v>0.21315468940316687</v>
      </c>
      <c r="L148" s="43">
        <f t="shared" si="839"/>
        <v>0.21315468940316687</v>
      </c>
      <c r="M148" s="43">
        <f t="shared" si="839"/>
        <v>0.21315468940316687</v>
      </c>
      <c r="N148" s="43">
        <f t="shared" si="839"/>
        <v>0.21315468940316687</v>
      </c>
      <c r="O148" s="43">
        <f t="shared" si="839"/>
        <v>0.21315468940316687</v>
      </c>
      <c r="R148" s="43">
        <f t="shared" si="840"/>
        <v>0.21315468940316687</v>
      </c>
      <c r="S148" s="43">
        <f t="shared" si="840"/>
        <v>0.21315468940316687</v>
      </c>
      <c r="T148" s="43">
        <f t="shared" si="840"/>
        <v>0.21315468940316687</v>
      </c>
      <c r="U148" s="43">
        <f t="shared" si="840"/>
        <v>0.21315468940316687</v>
      </c>
      <c r="V148" s="43">
        <f t="shared" si="840"/>
        <v>0.21315468940316687</v>
      </c>
      <c r="Y148" s="43">
        <f t="shared" si="841"/>
        <v>0.31315468940316687</v>
      </c>
      <c r="Z148" s="43">
        <f t="shared" si="841"/>
        <v>0.31315468940316687</v>
      </c>
      <c r="AA148" s="43">
        <f t="shared" si="841"/>
        <v>0.31315468940316687</v>
      </c>
      <c r="AB148" s="43">
        <f t="shared" si="841"/>
        <v>0.31315468940316687</v>
      </c>
      <c r="AC148" s="43">
        <f t="shared" si="841"/>
        <v>0.31315468940316687</v>
      </c>
      <c r="AF148" s="43">
        <f t="shared" si="842"/>
        <v>0.11315468940316686</v>
      </c>
      <c r="AG148" s="43">
        <f t="shared" si="842"/>
        <v>0.11315468940316686</v>
      </c>
      <c r="AH148" s="43">
        <f t="shared" si="842"/>
        <v>0.11315468940316686</v>
      </c>
      <c r="AI148" s="43">
        <f t="shared" si="842"/>
        <v>0.11315468940316686</v>
      </c>
      <c r="AJ148" s="43">
        <f t="shared" si="842"/>
        <v>0.11315468940316686</v>
      </c>
      <c r="AK148" s="142"/>
      <c r="AX148" s="142"/>
      <c r="AZ148" s="42" t="str">
        <f>C148</f>
        <v>Charge losses ratio (CL) [15] (/1)</v>
      </c>
      <c r="BA148" s="43">
        <f t="shared" ref="BA148:BE148" si="868">BA94</f>
        <v>0.21315468940316687</v>
      </c>
      <c r="BB148" s="43">
        <f t="shared" si="868"/>
        <v>0.21315468940316687</v>
      </c>
      <c r="BC148" s="43">
        <f t="shared" si="868"/>
        <v>0.21315468940316687</v>
      </c>
      <c r="BD148" s="43">
        <f t="shared" si="868"/>
        <v>0.21315468940316687</v>
      </c>
      <c r="BE148" s="43">
        <f t="shared" si="868"/>
        <v>0.21315468940316687</v>
      </c>
      <c r="BH148" s="43">
        <f t="shared" ref="BH148:BL148" si="869">BH94</f>
        <v>0.21315468940316687</v>
      </c>
      <c r="BI148" s="43">
        <f t="shared" si="869"/>
        <v>0.21315468940316687</v>
      </c>
      <c r="BJ148" s="43">
        <f t="shared" si="869"/>
        <v>0.21315468940316687</v>
      </c>
      <c r="BK148" s="43">
        <f t="shared" si="869"/>
        <v>0.21315468940316687</v>
      </c>
      <c r="BL148" s="43">
        <f t="shared" si="869"/>
        <v>0.21315468940316687</v>
      </c>
      <c r="BO148" s="43">
        <f t="shared" ref="BO148:BS148" si="870">BO94</f>
        <v>0.21315468940316687</v>
      </c>
      <c r="BP148" s="43">
        <f t="shared" si="870"/>
        <v>0.21315468940316687</v>
      </c>
      <c r="BQ148" s="43">
        <f t="shared" si="870"/>
        <v>0.21315468940316687</v>
      </c>
      <c r="BR148" s="43">
        <f t="shared" si="870"/>
        <v>0.21315468940316687</v>
      </c>
      <c r="BS148" s="43">
        <f t="shared" si="870"/>
        <v>0.21315468940316687</v>
      </c>
      <c r="BV148" s="43">
        <f t="shared" ref="BV148:BZ148" si="871">BV94</f>
        <v>0.31315468940316687</v>
      </c>
      <c r="BW148" s="43">
        <f t="shared" si="871"/>
        <v>0.31315468940316687</v>
      </c>
      <c r="BX148" s="43">
        <f t="shared" si="871"/>
        <v>0.31315468940316687</v>
      </c>
      <c r="BY148" s="43">
        <f t="shared" si="871"/>
        <v>0.31315468940316687</v>
      </c>
      <c r="BZ148" s="43">
        <f t="shared" si="871"/>
        <v>0.31315468940316687</v>
      </c>
      <c r="CC148" s="43">
        <f t="shared" ref="CC148:CG148" si="872">CC94</f>
        <v>0.11315468940316686</v>
      </c>
      <c r="CD148" s="43">
        <f t="shared" si="872"/>
        <v>0.11315468940316686</v>
      </c>
      <c r="CE148" s="43">
        <f t="shared" si="872"/>
        <v>0.11315468940316686</v>
      </c>
      <c r="CF148" s="43">
        <f t="shared" si="872"/>
        <v>0.11315468940316686</v>
      </c>
      <c r="CG148" s="43">
        <f t="shared" si="872"/>
        <v>0.11315468940316686</v>
      </c>
      <c r="CH148" s="142"/>
    </row>
    <row r="149" spans="1:86" x14ac:dyDescent="0.3">
      <c r="A149" s="142"/>
      <c r="C149" s="42" t="s">
        <v>303</v>
      </c>
      <c r="D149" s="43">
        <f t="shared" si="838"/>
        <v>978897.02620497672</v>
      </c>
      <c r="E149" s="43">
        <f t="shared" si="838"/>
        <v>978897.02620497672</v>
      </c>
      <c r="F149" s="43">
        <f t="shared" si="838"/>
        <v>978897.02620497672</v>
      </c>
      <c r="G149" s="43">
        <f t="shared" si="838"/>
        <v>978897.02620497672</v>
      </c>
      <c r="H149" s="43">
        <f t="shared" si="838"/>
        <v>978897.02620497672</v>
      </c>
      <c r="K149" s="43">
        <f t="shared" si="839"/>
        <v>827260.33591926238</v>
      </c>
      <c r="L149" s="43">
        <f t="shared" si="839"/>
        <v>827260.33591926238</v>
      </c>
      <c r="M149" s="43">
        <f t="shared" si="839"/>
        <v>827260.33591926238</v>
      </c>
      <c r="N149" s="43">
        <f t="shared" si="839"/>
        <v>827260.33591926238</v>
      </c>
      <c r="O149" s="43">
        <f t="shared" si="839"/>
        <v>827260.33591926238</v>
      </c>
      <c r="R149" s="43">
        <f t="shared" si="840"/>
        <v>1130533.7164906911</v>
      </c>
      <c r="S149" s="43">
        <f t="shared" si="840"/>
        <v>1130533.7164906911</v>
      </c>
      <c r="T149" s="43">
        <f t="shared" si="840"/>
        <v>1130533.7164906911</v>
      </c>
      <c r="U149" s="43">
        <f t="shared" si="840"/>
        <v>1130533.7164906911</v>
      </c>
      <c r="V149" s="43">
        <f t="shared" si="840"/>
        <v>1130533.7164906911</v>
      </c>
      <c r="Y149" s="43">
        <f t="shared" si="841"/>
        <v>978897.02620497672</v>
      </c>
      <c r="Z149" s="43">
        <f t="shared" si="841"/>
        <v>978897.02620497672</v>
      </c>
      <c r="AA149" s="43">
        <f t="shared" si="841"/>
        <v>978897.02620497672</v>
      </c>
      <c r="AB149" s="43">
        <f t="shared" si="841"/>
        <v>978897.02620497672</v>
      </c>
      <c r="AC149" s="43">
        <f t="shared" si="841"/>
        <v>978897.02620497672</v>
      </c>
      <c r="AF149" s="43">
        <f t="shared" si="842"/>
        <v>978897.02620497672</v>
      </c>
      <c r="AG149" s="43">
        <f t="shared" si="842"/>
        <v>978897.02620497672</v>
      </c>
      <c r="AH149" s="43">
        <f t="shared" si="842"/>
        <v>978897.02620497672</v>
      </c>
      <c r="AI149" s="43">
        <f t="shared" si="842"/>
        <v>978897.02620497672</v>
      </c>
      <c r="AJ149" s="43">
        <f t="shared" si="842"/>
        <v>978897.02620497672</v>
      </c>
      <c r="AK149" s="142"/>
      <c r="AX149" s="142"/>
      <c r="AZ149" s="42" t="s">
        <v>303</v>
      </c>
      <c r="BA149" s="43">
        <f t="shared" ref="BA149:BE149" si="873">BA95</f>
        <v>1310896.3301896641</v>
      </c>
      <c r="BB149" s="43">
        <f t="shared" si="873"/>
        <v>1310896.3301896641</v>
      </c>
      <c r="BC149" s="43">
        <f t="shared" si="873"/>
        <v>1310896.3301896641</v>
      </c>
      <c r="BD149" s="43">
        <f t="shared" si="873"/>
        <v>1310896.3301896641</v>
      </c>
      <c r="BE149" s="43">
        <f t="shared" si="873"/>
        <v>1310896.3301896641</v>
      </c>
      <c r="BH149" s="43">
        <f t="shared" ref="BH149:BL149" si="874">BH95</f>
        <v>1107831.0684753784</v>
      </c>
      <c r="BI149" s="43">
        <f t="shared" si="874"/>
        <v>1107831.0684753784</v>
      </c>
      <c r="BJ149" s="43">
        <f t="shared" si="874"/>
        <v>1107831.0684753784</v>
      </c>
      <c r="BK149" s="43">
        <f t="shared" si="874"/>
        <v>1107831.0684753784</v>
      </c>
      <c r="BL149" s="43">
        <f t="shared" si="874"/>
        <v>1107831.0684753784</v>
      </c>
      <c r="BO149" s="43">
        <f t="shared" ref="BO149:BS149" si="875">BO95</f>
        <v>1513961.5919039499</v>
      </c>
      <c r="BP149" s="43">
        <f t="shared" si="875"/>
        <v>1513961.5919039499</v>
      </c>
      <c r="BQ149" s="43">
        <f t="shared" si="875"/>
        <v>1513961.5919039499</v>
      </c>
      <c r="BR149" s="43">
        <f t="shared" si="875"/>
        <v>1513961.5919039499</v>
      </c>
      <c r="BS149" s="43">
        <f t="shared" si="875"/>
        <v>1513961.5919039499</v>
      </c>
      <c r="BV149" s="43">
        <f t="shared" ref="BV149:BZ149" si="876">BV95</f>
        <v>1310896.3301896641</v>
      </c>
      <c r="BW149" s="43">
        <f t="shared" si="876"/>
        <v>1310896.3301896641</v>
      </c>
      <c r="BX149" s="43">
        <f t="shared" si="876"/>
        <v>1310896.3301896641</v>
      </c>
      <c r="BY149" s="43">
        <f t="shared" si="876"/>
        <v>1310896.3301896641</v>
      </c>
      <c r="BZ149" s="43">
        <f t="shared" si="876"/>
        <v>1310896.3301896641</v>
      </c>
      <c r="CC149" s="43">
        <f t="shared" ref="CC149:CG149" si="877">CC95</f>
        <v>1310896.3301896641</v>
      </c>
      <c r="CD149" s="43">
        <f t="shared" si="877"/>
        <v>1310896.3301896641</v>
      </c>
      <c r="CE149" s="43">
        <f t="shared" si="877"/>
        <v>1310896.3301896641</v>
      </c>
      <c r="CF149" s="43">
        <f t="shared" si="877"/>
        <v>1310896.3301896641</v>
      </c>
      <c r="CG149" s="43">
        <f t="shared" si="877"/>
        <v>1310896.3301896641</v>
      </c>
      <c r="CH149" s="142"/>
    </row>
    <row r="150" spans="1:86" x14ac:dyDescent="0.3">
      <c r="A150" s="142"/>
      <c r="C150" s="42" t="s">
        <v>304</v>
      </c>
      <c r="D150" s="43">
        <f t="shared" si="838"/>
        <v>1516366.9028571432</v>
      </c>
      <c r="E150" s="43">
        <f t="shared" si="838"/>
        <v>1516366.9028571432</v>
      </c>
      <c r="F150" s="43">
        <f t="shared" si="838"/>
        <v>1516366.9028571432</v>
      </c>
      <c r="G150" s="43">
        <f t="shared" si="838"/>
        <v>1516366.9028571432</v>
      </c>
      <c r="H150" s="43">
        <f t="shared" si="838"/>
        <v>1516366.9028571432</v>
      </c>
      <c r="K150" s="43">
        <f t="shared" si="839"/>
        <v>1516366.9028571432</v>
      </c>
      <c r="L150" s="43">
        <f t="shared" si="839"/>
        <v>1516366.9028571432</v>
      </c>
      <c r="M150" s="43">
        <f t="shared" si="839"/>
        <v>1516366.9028571432</v>
      </c>
      <c r="N150" s="43">
        <f t="shared" si="839"/>
        <v>1516366.9028571432</v>
      </c>
      <c r="O150" s="43">
        <f t="shared" si="839"/>
        <v>1516366.9028571432</v>
      </c>
      <c r="R150" s="43">
        <f t="shared" si="840"/>
        <v>1516366.9028571432</v>
      </c>
      <c r="S150" s="43">
        <f t="shared" si="840"/>
        <v>1516366.9028571432</v>
      </c>
      <c r="T150" s="43">
        <f t="shared" si="840"/>
        <v>1516366.9028571432</v>
      </c>
      <c r="U150" s="43">
        <f t="shared" si="840"/>
        <v>1516366.9028571432</v>
      </c>
      <c r="V150" s="43">
        <f t="shared" si="840"/>
        <v>1516366.9028571432</v>
      </c>
      <c r="Y150" s="43">
        <f t="shared" si="841"/>
        <v>1516366.9028571432</v>
      </c>
      <c r="Z150" s="43">
        <f t="shared" si="841"/>
        <v>1516366.9028571432</v>
      </c>
      <c r="AA150" s="43">
        <f t="shared" si="841"/>
        <v>1516366.9028571432</v>
      </c>
      <c r="AB150" s="43">
        <f t="shared" si="841"/>
        <v>1516366.9028571432</v>
      </c>
      <c r="AC150" s="43">
        <f t="shared" si="841"/>
        <v>1516366.9028571432</v>
      </c>
      <c r="AF150" s="43">
        <f t="shared" si="842"/>
        <v>1516366.9028571432</v>
      </c>
      <c r="AG150" s="43">
        <f t="shared" si="842"/>
        <v>1516366.9028571432</v>
      </c>
      <c r="AH150" s="43">
        <f t="shared" si="842"/>
        <v>1516366.9028571432</v>
      </c>
      <c r="AI150" s="43">
        <f t="shared" si="842"/>
        <v>1516366.9028571432</v>
      </c>
      <c r="AJ150" s="43">
        <f t="shared" si="842"/>
        <v>1516366.9028571432</v>
      </c>
      <c r="AK150" s="142"/>
      <c r="AX150" s="142"/>
      <c r="AZ150" s="42" t="s">
        <v>304</v>
      </c>
      <c r="BA150" s="43">
        <f t="shared" ref="BA150:BE150" si="878">BA96</f>
        <v>2030652.6171428573</v>
      </c>
      <c r="BB150" s="43">
        <f t="shared" si="878"/>
        <v>2030652.6171428573</v>
      </c>
      <c r="BC150" s="43">
        <f t="shared" si="878"/>
        <v>2030652.6171428573</v>
      </c>
      <c r="BD150" s="43">
        <f t="shared" si="878"/>
        <v>2030652.6171428573</v>
      </c>
      <c r="BE150" s="43">
        <f t="shared" si="878"/>
        <v>2030652.6171428573</v>
      </c>
      <c r="BH150" s="43">
        <f t="shared" ref="BH150:BL150" si="879">BH96</f>
        <v>2030652.6171428573</v>
      </c>
      <c r="BI150" s="43">
        <f t="shared" si="879"/>
        <v>2030652.6171428573</v>
      </c>
      <c r="BJ150" s="43">
        <f t="shared" si="879"/>
        <v>2030652.6171428573</v>
      </c>
      <c r="BK150" s="43">
        <f t="shared" si="879"/>
        <v>2030652.6171428573</v>
      </c>
      <c r="BL150" s="43">
        <f t="shared" si="879"/>
        <v>2030652.6171428573</v>
      </c>
      <c r="BO150" s="43">
        <f t="shared" ref="BO150:BS150" si="880">BO96</f>
        <v>2030652.6171428573</v>
      </c>
      <c r="BP150" s="43">
        <f t="shared" si="880"/>
        <v>2030652.6171428573</v>
      </c>
      <c r="BQ150" s="43">
        <f t="shared" si="880"/>
        <v>2030652.6171428573</v>
      </c>
      <c r="BR150" s="43">
        <f t="shared" si="880"/>
        <v>2030652.6171428573</v>
      </c>
      <c r="BS150" s="43">
        <f t="shared" si="880"/>
        <v>2030652.6171428573</v>
      </c>
      <c r="BV150" s="43">
        <f t="shared" ref="BV150:BZ150" si="881">BV96</f>
        <v>2030652.6171428573</v>
      </c>
      <c r="BW150" s="43">
        <f t="shared" si="881"/>
        <v>2030652.6171428573</v>
      </c>
      <c r="BX150" s="43">
        <f t="shared" si="881"/>
        <v>2030652.6171428573</v>
      </c>
      <c r="BY150" s="43">
        <f t="shared" si="881"/>
        <v>2030652.6171428573</v>
      </c>
      <c r="BZ150" s="43">
        <f t="shared" si="881"/>
        <v>2030652.6171428573</v>
      </c>
      <c r="CC150" s="43">
        <f t="shared" ref="CC150:CG150" si="882">CC96</f>
        <v>2030652.6171428573</v>
      </c>
      <c r="CD150" s="43">
        <f t="shared" si="882"/>
        <v>2030652.6171428573</v>
      </c>
      <c r="CE150" s="43">
        <f t="shared" si="882"/>
        <v>2030652.6171428573</v>
      </c>
      <c r="CF150" s="43">
        <f t="shared" si="882"/>
        <v>2030652.6171428573</v>
      </c>
      <c r="CG150" s="43">
        <f t="shared" si="882"/>
        <v>2030652.6171428573</v>
      </c>
      <c r="CH150" s="142"/>
    </row>
    <row r="151" spans="1:86" x14ac:dyDescent="0.3">
      <c r="A151" s="142"/>
      <c r="C151" s="42" t="s">
        <v>428</v>
      </c>
      <c r="D151" s="43">
        <f t="shared" si="838"/>
        <v>220165.02431000001</v>
      </c>
      <c r="E151" s="43">
        <f t="shared" si="838"/>
        <v>220165.02431000001</v>
      </c>
      <c r="F151" s="43">
        <f t="shared" si="838"/>
        <v>220165.02431000001</v>
      </c>
      <c r="G151" s="43">
        <f t="shared" si="838"/>
        <v>220165.02431000001</v>
      </c>
      <c r="H151" s="43">
        <f t="shared" si="838"/>
        <v>220165.02431000001</v>
      </c>
      <c r="K151" s="43">
        <f t="shared" si="839"/>
        <v>220165.02431000001</v>
      </c>
      <c r="L151" s="43">
        <f t="shared" si="839"/>
        <v>220165.02431000001</v>
      </c>
      <c r="M151" s="43">
        <f t="shared" si="839"/>
        <v>220165.02431000001</v>
      </c>
      <c r="N151" s="43">
        <f t="shared" si="839"/>
        <v>220165.02431000001</v>
      </c>
      <c r="O151" s="43">
        <f t="shared" si="839"/>
        <v>220165.02431000001</v>
      </c>
      <c r="R151" s="43">
        <f t="shared" si="840"/>
        <v>220165.02431000001</v>
      </c>
      <c r="S151" s="43">
        <f t="shared" si="840"/>
        <v>220165.02431000001</v>
      </c>
      <c r="T151" s="43">
        <f t="shared" si="840"/>
        <v>220165.02431000001</v>
      </c>
      <c r="U151" s="43">
        <f t="shared" si="840"/>
        <v>220165.02431000001</v>
      </c>
      <c r="V151" s="43">
        <f t="shared" si="840"/>
        <v>220165.02431000001</v>
      </c>
      <c r="Y151" s="43">
        <f t="shared" si="841"/>
        <v>220165.02431000001</v>
      </c>
      <c r="Z151" s="43">
        <f t="shared" si="841"/>
        <v>220165.02431000001</v>
      </c>
      <c r="AA151" s="43">
        <f t="shared" si="841"/>
        <v>220165.02431000001</v>
      </c>
      <c r="AB151" s="43">
        <f t="shared" si="841"/>
        <v>220165.02431000001</v>
      </c>
      <c r="AC151" s="43">
        <f t="shared" si="841"/>
        <v>220165.02431000001</v>
      </c>
      <c r="AF151" s="43">
        <f t="shared" si="842"/>
        <v>220165.02431000001</v>
      </c>
      <c r="AG151" s="43">
        <f t="shared" si="842"/>
        <v>220165.02431000001</v>
      </c>
      <c r="AH151" s="43">
        <f t="shared" si="842"/>
        <v>220165.02431000001</v>
      </c>
      <c r="AI151" s="43">
        <f t="shared" si="842"/>
        <v>220165.02431000001</v>
      </c>
      <c r="AJ151" s="43">
        <f t="shared" si="842"/>
        <v>220165.02431000001</v>
      </c>
      <c r="AK151" s="142"/>
      <c r="AX151" s="142"/>
      <c r="AZ151" s="42" t="s">
        <v>428</v>
      </c>
      <c r="BA151" s="43">
        <f t="shared" ref="BA151:BE151" si="883">BA97</f>
        <v>220165.02431000001</v>
      </c>
      <c r="BB151" s="43">
        <f t="shared" si="883"/>
        <v>220165.02431000001</v>
      </c>
      <c r="BC151" s="43">
        <f t="shared" si="883"/>
        <v>220165.02431000001</v>
      </c>
      <c r="BD151" s="43">
        <f t="shared" si="883"/>
        <v>220165.02431000001</v>
      </c>
      <c r="BE151" s="43">
        <f t="shared" si="883"/>
        <v>220165.02431000001</v>
      </c>
      <c r="BH151" s="43">
        <f t="shared" ref="BH151:BL151" si="884">BH97</f>
        <v>220165.02431000001</v>
      </c>
      <c r="BI151" s="43">
        <f t="shared" si="884"/>
        <v>220165.02431000001</v>
      </c>
      <c r="BJ151" s="43">
        <f t="shared" si="884"/>
        <v>220165.02431000001</v>
      </c>
      <c r="BK151" s="43">
        <f t="shared" si="884"/>
        <v>220165.02431000001</v>
      </c>
      <c r="BL151" s="43">
        <f t="shared" si="884"/>
        <v>220165.02431000001</v>
      </c>
      <c r="BO151" s="43">
        <f t="shared" ref="BO151:BS151" si="885">BO97</f>
        <v>220165.02431000001</v>
      </c>
      <c r="BP151" s="43">
        <f t="shared" si="885"/>
        <v>220165.02431000001</v>
      </c>
      <c r="BQ151" s="43">
        <f t="shared" si="885"/>
        <v>220165.02431000001</v>
      </c>
      <c r="BR151" s="43">
        <f t="shared" si="885"/>
        <v>220165.02431000001</v>
      </c>
      <c r="BS151" s="43">
        <f t="shared" si="885"/>
        <v>220165.02431000001</v>
      </c>
      <c r="BV151" s="43">
        <f t="shared" ref="BV151:BZ151" si="886">BV97</f>
        <v>220165.02431000001</v>
      </c>
      <c r="BW151" s="43">
        <f t="shared" si="886"/>
        <v>220165.02431000001</v>
      </c>
      <c r="BX151" s="43">
        <f t="shared" si="886"/>
        <v>220165.02431000001</v>
      </c>
      <c r="BY151" s="43">
        <f t="shared" si="886"/>
        <v>220165.02431000001</v>
      </c>
      <c r="BZ151" s="43">
        <f t="shared" si="886"/>
        <v>220165.02431000001</v>
      </c>
      <c r="CC151" s="43">
        <f t="shared" ref="CC151:CG151" si="887">CC97</f>
        <v>220165.02431000001</v>
      </c>
      <c r="CD151" s="43">
        <f t="shared" si="887"/>
        <v>220165.02431000001</v>
      </c>
      <c r="CE151" s="43">
        <f t="shared" si="887"/>
        <v>220165.02431000001</v>
      </c>
      <c r="CF151" s="43">
        <f t="shared" si="887"/>
        <v>220165.02431000001</v>
      </c>
      <c r="CG151" s="43">
        <f t="shared" si="887"/>
        <v>220165.02431000001</v>
      </c>
      <c r="CH151" s="142"/>
    </row>
    <row r="152" spans="1:86" x14ac:dyDescent="0.3">
      <c r="A152" s="142"/>
      <c r="C152" s="42" t="s">
        <v>305</v>
      </c>
      <c r="D152" s="43">
        <f t="shared" si="838"/>
        <v>29003.817150000003</v>
      </c>
      <c r="E152" s="43">
        <f t="shared" si="838"/>
        <v>29003.817150000003</v>
      </c>
      <c r="F152" s="43">
        <f t="shared" si="838"/>
        <v>29003.817150000003</v>
      </c>
      <c r="G152" s="43">
        <f t="shared" si="838"/>
        <v>29003.817150000003</v>
      </c>
      <c r="H152" s="43">
        <f t="shared" si="838"/>
        <v>29003.817150000003</v>
      </c>
      <c r="K152" s="43">
        <f t="shared" si="839"/>
        <v>29003.817150000003</v>
      </c>
      <c r="L152" s="43">
        <f t="shared" si="839"/>
        <v>29003.817150000003</v>
      </c>
      <c r="M152" s="43">
        <f t="shared" si="839"/>
        <v>29003.817150000003</v>
      </c>
      <c r="N152" s="43">
        <f t="shared" si="839"/>
        <v>29003.817150000003</v>
      </c>
      <c r="O152" s="43">
        <f t="shared" si="839"/>
        <v>29003.817150000003</v>
      </c>
      <c r="R152" s="43">
        <f t="shared" si="840"/>
        <v>29003.817150000003</v>
      </c>
      <c r="S152" s="43">
        <f t="shared" si="840"/>
        <v>29003.817150000003</v>
      </c>
      <c r="T152" s="43">
        <f t="shared" si="840"/>
        <v>29003.817150000003</v>
      </c>
      <c r="U152" s="43">
        <f t="shared" si="840"/>
        <v>29003.817150000003</v>
      </c>
      <c r="V152" s="43">
        <f t="shared" si="840"/>
        <v>29003.817150000003</v>
      </c>
      <c r="Y152" s="43">
        <f t="shared" si="841"/>
        <v>29003.817150000003</v>
      </c>
      <c r="Z152" s="43">
        <f t="shared" si="841"/>
        <v>29003.817150000003</v>
      </c>
      <c r="AA152" s="43">
        <f t="shared" si="841"/>
        <v>29003.817150000003</v>
      </c>
      <c r="AB152" s="43">
        <f t="shared" si="841"/>
        <v>29003.817150000003</v>
      </c>
      <c r="AC152" s="43">
        <f t="shared" si="841"/>
        <v>29003.817150000003</v>
      </c>
      <c r="AF152" s="43">
        <f t="shared" si="842"/>
        <v>29003.817150000003</v>
      </c>
      <c r="AG152" s="43">
        <f t="shared" si="842"/>
        <v>29003.817150000003</v>
      </c>
      <c r="AH152" s="43">
        <f t="shared" si="842"/>
        <v>29003.817150000003</v>
      </c>
      <c r="AI152" s="43">
        <f t="shared" si="842"/>
        <v>29003.817150000003</v>
      </c>
      <c r="AJ152" s="43">
        <f t="shared" si="842"/>
        <v>29003.817150000003</v>
      </c>
      <c r="AK152" s="142"/>
      <c r="AX152" s="142"/>
      <c r="AZ152" s="42" t="s">
        <v>305</v>
      </c>
      <c r="BA152" s="43">
        <f t="shared" ref="BA152:BE152" si="888">BA98</f>
        <v>29003.817150000003</v>
      </c>
      <c r="BB152" s="43">
        <f t="shared" si="888"/>
        <v>29003.817150000003</v>
      </c>
      <c r="BC152" s="43">
        <f t="shared" si="888"/>
        <v>29003.817150000003</v>
      </c>
      <c r="BD152" s="43">
        <f t="shared" si="888"/>
        <v>29003.817150000003</v>
      </c>
      <c r="BE152" s="43">
        <f t="shared" si="888"/>
        <v>29003.817150000003</v>
      </c>
      <c r="BH152" s="43">
        <f t="shared" ref="BH152:BL152" si="889">BH98</f>
        <v>29003.817150000003</v>
      </c>
      <c r="BI152" s="43">
        <f t="shared" si="889"/>
        <v>29003.817150000003</v>
      </c>
      <c r="BJ152" s="43">
        <f t="shared" si="889"/>
        <v>29003.817150000003</v>
      </c>
      <c r="BK152" s="43">
        <f t="shared" si="889"/>
        <v>29003.817150000003</v>
      </c>
      <c r="BL152" s="43">
        <f t="shared" si="889"/>
        <v>29003.817150000003</v>
      </c>
      <c r="BO152" s="43">
        <f t="shared" ref="BO152:BS152" si="890">BO98</f>
        <v>29003.817150000003</v>
      </c>
      <c r="BP152" s="43">
        <f t="shared" si="890"/>
        <v>29003.817150000003</v>
      </c>
      <c r="BQ152" s="43">
        <f t="shared" si="890"/>
        <v>29003.817150000003</v>
      </c>
      <c r="BR152" s="43">
        <f t="shared" si="890"/>
        <v>29003.817150000003</v>
      </c>
      <c r="BS152" s="43">
        <f t="shared" si="890"/>
        <v>29003.817150000003</v>
      </c>
      <c r="BV152" s="43">
        <f t="shared" ref="BV152:BZ152" si="891">BV98</f>
        <v>29003.817150000003</v>
      </c>
      <c r="BW152" s="43">
        <f t="shared" si="891"/>
        <v>29003.817150000003</v>
      </c>
      <c r="BX152" s="43">
        <f t="shared" si="891"/>
        <v>29003.817150000003</v>
      </c>
      <c r="BY152" s="43">
        <f t="shared" si="891"/>
        <v>29003.817150000003</v>
      </c>
      <c r="BZ152" s="43">
        <f t="shared" si="891"/>
        <v>29003.817150000003</v>
      </c>
      <c r="CC152" s="43">
        <f t="shared" ref="CC152:CG152" si="892">CC98</f>
        <v>29003.817150000003</v>
      </c>
      <c r="CD152" s="43">
        <f t="shared" si="892"/>
        <v>29003.817150000003</v>
      </c>
      <c r="CE152" s="43">
        <f t="shared" si="892"/>
        <v>29003.817150000003</v>
      </c>
      <c r="CF152" s="43">
        <f t="shared" si="892"/>
        <v>29003.817150000003</v>
      </c>
      <c r="CG152" s="43">
        <f t="shared" si="892"/>
        <v>29003.817150000003</v>
      </c>
      <c r="CH152" s="142"/>
    </row>
    <row r="153" spans="1:86" ht="15.6" x14ac:dyDescent="0.3">
      <c r="A153" s="142"/>
      <c r="C153" s="46" t="s">
        <v>156</v>
      </c>
      <c r="D153" s="47">
        <f>D150/((D141*$D$15)+D150*D144)</f>
        <v>2.2482597576065997</v>
      </c>
      <c r="E153" s="47">
        <f t="shared" ref="E153:H153" si="893">E150/((E141*$D$15)+E150*E144)</f>
        <v>3.272674449713993</v>
      </c>
      <c r="F153" s="47">
        <f t="shared" si="893"/>
        <v>3.3355703295866834</v>
      </c>
      <c r="G153" s="47">
        <f t="shared" si="893"/>
        <v>3.4213967523945867</v>
      </c>
      <c r="H153" s="47">
        <f t="shared" si="893"/>
        <v>3.2096963077846898</v>
      </c>
      <c r="K153" s="47">
        <f>K150/((K141*$D$15)+K150*K144)</f>
        <v>2.2482597576065997</v>
      </c>
      <c r="L153" s="47">
        <f t="shared" ref="L153:O153" si="894">L150/((L141*$D$15)+L150*L144)</f>
        <v>3.272674449713993</v>
      </c>
      <c r="M153" s="47">
        <f t="shared" si="894"/>
        <v>3.3355703295866834</v>
      </c>
      <c r="N153" s="47">
        <f t="shared" si="894"/>
        <v>3.4213967523945867</v>
      </c>
      <c r="O153" s="47">
        <f t="shared" si="894"/>
        <v>3.2096963077846898</v>
      </c>
      <c r="R153" s="47">
        <f>R150/((R141*$D$15)+R150*R144)</f>
        <v>2.2482597576065997</v>
      </c>
      <c r="S153" s="47">
        <f t="shared" ref="S153:V153" si="895">S150/((S141*$D$15)+S150*S144)</f>
        <v>3.272674449713993</v>
      </c>
      <c r="T153" s="47">
        <f t="shared" si="895"/>
        <v>3.3355703295866834</v>
      </c>
      <c r="U153" s="47">
        <f t="shared" si="895"/>
        <v>3.4213967523945867</v>
      </c>
      <c r="V153" s="47">
        <f t="shared" si="895"/>
        <v>3.2096963077846898</v>
      </c>
      <c r="Y153" s="47">
        <f>Y150/((Y141*$D$15)+Y150*Y144)</f>
        <v>2.2482597576065997</v>
      </c>
      <c r="Z153" s="47">
        <f t="shared" ref="Z153:AC153" si="896">Z150/((Z141*$D$15)+Z150*Z144)</f>
        <v>3.272674449713993</v>
      </c>
      <c r="AA153" s="47">
        <f t="shared" si="896"/>
        <v>3.3355703295866834</v>
      </c>
      <c r="AB153" s="47">
        <f t="shared" si="896"/>
        <v>3.4213967523945867</v>
      </c>
      <c r="AC153" s="47">
        <f t="shared" si="896"/>
        <v>3.2096963077846898</v>
      </c>
      <c r="AF153" s="47">
        <f>AF150/((AF141*$D$15)+AF150*AF144)</f>
        <v>2.2482597576065997</v>
      </c>
      <c r="AG153" s="47">
        <f t="shared" ref="AG153:AJ153" si="897">AG150/((AG141*$D$15)+AG150*AG144)</f>
        <v>3.272674449713993</v>
      </c>
      <c r="AH153" s="47">
        <f t="shared" si="897"/>
        <v>3.3355703295866834</v>
      </c>
      <c r="AI153" s="47">
        <f t="shared" si="897"/>
        <v>3.4213967523945867</v>
      </c>
      <c r="AJ153" s="47">
        <f t="shared" si="897"/>
        <v>3.2096963077846898</v>
      </c>
      <c r="AK153" s="142"/>
      <c r="AX153" s="142"/>
      <c r="AZ153" s="46" t="s">
        <v>156</v>
      </c>
      <c r="BA153" s="47">
        <f>BA150/((BA141*$D$15)+BA150*BA144)</f>
        <v>3.0107717018873217</v>
      </c>
      <c r="BB153" s="47">
        <f t="shared" ref="BB153:BE153" si="898">BB150/((BB141*$D$15)+BB150*BB144)</f>
        <v>4.3826233109193415</v>
      </c>
      <c r="BC153" s="47">
        <f t="shared" si="898"/>
        <v>4.4668507382196418</v>
      </c>
      <c r="BD153" s="47">
        <f t="shared" si="898"/>
        <v>4.5817857514848956</v>
      </c>
      <c r="BE153" s="47">
        <f t="shared" si="898"/>
        <v>4.2982857218499877</v>
      </c>
      <c r="BH153" s="47">
        <f>BH150/((BH141*$D$15)+BH150*BH144)</f>
        <v>3.0107717018873217</v>
      </c>
      <c r="BI153" s="47">
        <f t="shared" ref="BI153:BL153" si="899">BI150/((BI141*$D$15)+BI150*BI144)</f>
        <v>4.3826233109193415</v>
      </c>
      <c r="BJ153" s="47">
        <f t="shared" si="899"/>
        <v>4.4668507382196418</v>
      </c>
      <c r="BK153" s="47">
        <f t="shared" si="899"/>
        <v>4.5817857514848956</v>
      </c>
      <c r="BL153" s="47">
        <f t="shared" si="899"/>
        <v>4.2982857218499877</v>
      </c>
      <c r="BO153" s="47">
        <f>BO150/((BO141*$D$15)+BO150*BO144)</f>
        <v>3.0107717018873217</v>
      </c>
      <c r="BP153" s="47">
        <f t="shared" ref="BP153:BS153" si="900">BP150/((BP141*$D$15)+BP150*BP144)</f>
        <v>4.3826233109193415</v>
      </c>
      <c r="BQ153" s="47">
        <f t="shared" si="900"/>
        <v>4.4668507382196418</v>
      </c>
      <c r="BR153" s="47">
        <f t="shared" si="900"/>
        <v>4.5817857514848956</v>
      </c>
      <c r="BS153" s="47">
        <f t="shared" si="900"/>
        <v>4.2982857218499877</v>
      </c>
      <c r="BV153" s="47">
        <f>BV150/((BV141*$D$15)+BV150*BV144)</f>
        <v>3.0107717018873217</v>
      </c>
      <c r="BW153" s="47">
        <f t="shared" ref="BW153:BZ153" si="901">BW150/((BW141*$D$15)+BW150*BW144)</f>
        <v>4.3826233109193415</v>
      </c>
      <c r="BX153" s="47">
        <f t="shared" si="901"/>
        <v>4.4668507382196418</v>
      </c>
      <c r="BY153" s="47">
        <f t="shared" si="901"/>
        <v>4.5817857514848956</v>
      </c>
      <c r="BZ153" s="47">
        <f t="shared" si="901"/>
        <v>4.2982857218499877</v>
      </c>
      <c r="CC153" s="47">
        <f>CC150/((CC141*$D$15)+CC150*CC144)</f>
        <v>3.0107717018873217</v>
      </c>
      <c r="CD153" s="47">
        <f t="shared" ref="CD153:CG153" si="902">CD150/((CD141*$D$15)+CD150*CD144)</f>
        <v>4.3826233109193415</v>
      </c>
      <c r="CE153" s="47">
        <f t="shared" si="902"/>
        <v>4.4668507382196418</v>
      </c>
      <c r="CF153" s="47">
        <f t="shared" si="902"/>
        <v>4.5817857514848956</v>
      </c>
      <c r="CG153" s="47">
        <f t="shared" si="902"/>
        <v>4.2982857218499877</v>
      </c>
      <c r="CH153" s="142"/>
    </row>
    <row r="154" spans="1:86" ht="15.6" x14ac:dyDescent="0.3">
      <c r="A154" s="142"/>
      <c r="C154" s="46" t="s">
        <v>157</v>
      </c>
      <c r="D154" s="48">
        <f>D149/((D142+D151+D152)*$BA$15+(D150*D148))</f>
        <v>0.78135921833956212</v>
      </c>
      <c r="E154" s="48">
        <f t="shared" ref="E154:H154" si="903">E149/((E142+E151+E152)*$BA$15+(E150*E148))</f>
        <v>0.95154604566303724</v>
      </c>
      <c r="F154" s="48">
        <f t="shared" si="903"/>
        <v>0.95969632174073094</v>
      </c>
      <c r="G154" s="48">
        <f t="shared" si="903"/>
        <v>0.97067022405473824</v>
      </c>
      <c r="H154" s="48">
        <f t="shared" si="903"/>
        <v>0.93902392157323711</v>
      </c>
      <c r="J154" s="166"/>
      <c r="K154" s="48">
        <f>K149/((K142+K151+K152)*$BA$15+(K150*K148))</f>
        <v>0.66032225263073552</v>
      </c>
      <c r="L154" s="48">
        <f t="shared" ref="L154:O154" si="904">L149/((L142+L151+L152)*$BA$15+(L150*L148))</f>
        <v>0.80414617708014036</v>
      </c>
      <c r="M154" s="48">
        <f t="shared" si="904"/>
        <v>0.81103392925976114</v>
      </c>
      <c r="N154" s="48">
        <f t="shared" si="904"/>
        <v>0.82030791198890041</v>
      </c>
      <c r="O154" s="48">
        <f t="shared" si="904"/>
        <v>0.7935638008917979</v>
      </c>
      <c r="R154" s="48">
        <f>R149/((R142+R151+R152)*$BA$15+(R150*R148))</f>
        <v>0.90239618404838862</v>
      </c>
      <c r="S154" s="48">
        <f t="shared" ref="S154:V154" si="905">S149/((S142+S151+S152)*$BA$15+(S150*S148))</f>
        <v>1.0989459142459341</v>
      </c>
      <c r="T154" s="48">
        <f t="shared" si="905"/>
        <v>1.1083587142217008</v>
      </c>
      <c r="U154" s="48">
        <f t="shared" si="905"/>
        <v>1.121032536120576</v>
      </c>
      <c r="V154" s="48">
        <f t="shared" si="905"/>
        <v>1.0844840422546762</v>
      </c>
      <c r="Y154" s="48">
        <f>Y149/((Y142+Y151+Y152)*$BA$15+(Y150*Y148))</f>
        <v>0.69699683617971719</v>
      </c>
      <c r="Z154" s="48">
        <f t="shared" ref="Z154:AC154" si="906">Z149/((Z142+Z151+Z152)*$BA$15+(Z150*Z148))</f>
        <v>0.82930639240725201</v>
      </c>
      <c r="AA154" s="48">
        <f t="shared" si="906"/>
        <v>0.83549033033797215</v>
      </c>
      <c r="AB154" s="48">
        <f t="shared" si="906"/>
        <v>0.84379522336018997</v>
      </c>
      <c r="AC154" s="48">
        <f t="shared" si="906"/>
        <v>0.81977879859720271</v>
      </c>
      <c r="AF154" s="48">
        <f>AF149/((AF142+AF151+AF152)*$BA$15+(AF150*AF148))</f>
        <v>0.88895572152209734</v>
      </c>
      <c r="AG154" s="48">
        <f t="shared" ref="AG154:AJ154" si="907">AG149/((AG142+AG151+AG152)*$BA$15+(AG150*AG148))</f>
        <v>1.1160519575354471</v>
      </c>
      <c r="AH154" s="48">
        <f t="shared" si="907"/>
        <v>1.1272805444804441</v>
      </c>
      <c r="AI154" s="48">
        <f t="shared" si="907"/>
        <v>1.1424519390316343</v>
      </c>
      <c r="AJ154" s="48">
        <f t="shared" si="907"/>
        <v>1.0988649497809824</v>
      </c>
      <c r="AK154" s="142"/>
      <c r="AX154" s="142"/>
      <c r="AZ154" s="46" t="s">
        <v>157</v>
      </c>
      <c r="BA154" s="48">
        <f>BA149/((BA142+BA151+BA152)*$BA$15+(BA150*BA148))</f>
        <v>0.96217132197956301</v>
      </c>
      <c r="BB154" s="48">
        <f t="shared" ref="BB154:BE154" si="908">BB149/((BB142+BB151+BB152)*$BA$15+(BB150*BB148))</f>
        <v>1.1515594892463963</v>
      </c>
      <c r="BC154" s="48">
        <f t="shared" si="908"/>
        <v>1.1604657632676421</v>
      </c>
      <c r="BD154" s="48">
        <f t="shared" si="908"/>
        <v>1.1724344114873022</v>
      </c>
      <c r="BE154" s="48">
        <f t="shared" si="908"/>
        <v>1.1378471826002072</v>
      </c>
      <c r="BG154" s="166"/>
      <c r="BH154" s="48">
        <f>BH149/((BH142+BH151+BH152)*$BA$15+(BH150*BH148))</f>
        <v>0.8131255379521628</v>
      </c>
      <c r="BI154" s="48">
        <f t="shared" ref="BI154:BL154" si="909">BI149/((BI142+BI151+BI152)*$BA$15+(BI150*BI148))</f>
        <v>0.97317640610086964</v>
      </c>
      <c r="BJ154" s="48">
        <f t="shared" si="909"/>
        <v>0.98070304786335261</v>
      </c>
      <c r="BK154" s="48">
        <f t="shared" si="909"/>
        <v>0.99081768472672205</v>
      </c>
      <c r="BL154" s="48">
        <f t="shared" si="909"/>
        <v>0.96158821337100531</v>
      </c>
      <c r="BO154" s="48">
        <f>BO149/((BO142+BO151+BO152)*$BA$15+(BO150*BO148))</f>
        <v>1.1112171060069633</v>
      </c>
      <c r="BP154" s="48">
        <f t="shared" ref="BP154:BS154" si="910">BP149/((BP142+BP151+BP152)*$BA$15+(BP150*BP148))</f>
        <v>1.3299425723919229</v>
      </c>
      <c r="BQ154" s="48">
        <f t="shared" si="910"/>
        <v>1.3402284786719314</v>
      </c>
      <c r="BR154" s="48">
        <f t="shared" si="910"/>
        <v>1.3540511382478824</v>
      </c>
      <c r="BS154" s="48">
        <f t="shared" si="910"/>
        <v>1.3141061518294093</v>
      </c>
      <c r="BV154" s="48">
        <f>BV149/((BV142+BV151+BV152)*$BA$15+(BV150*BV148))</f>
        <v>0.83736552133471731</v>
      </c>
      <c r="BW154" s="48">
        <f t="shared" ref="BW154:BZ154" si="911">BW149/((BW142+BW151+BW152)*$BA$15+(BW150*BW148))</f>
        <v>0.97723694927159954</v>
      </c>
      <c r="BX154" s="48">
        <f t="shared" si="911"/>
        <v>0.98364336159747612</v>
      </c>
      <c r="BY154" s="48">
        <f t="shared" si="911"/>
        <v>0.99222902395901957</v>
      </c>
      <c r="BZ154" s="48">
        <f t="shared" si="911"/>
        <v>0.96734410734894039</v>
      </c>
      <c r="CC154" s="48">
        <f>CC149/((CC142+CC151+CC152)*$BA$15+(CC150*CC148))</f>
        <v>1.1306969328306899</v>
      </c>
      <c r="CD154" s="48">
        <f t="shared" ref="CD154:CG154" si="912">CD149/((CD142+CD151+CD152)*$BA$15+(CD150*CD148))</f>
        <v>1.4015771409078268</v>
      </c>
      <c r="CE154" s="48">
        <f t="shared" si="912"/>
        <v>1.4147927496853885</v>
      </c>
      <c r="CF154" s="48">
        <f t="shared" si="912"/>
        <v>1.4326226473892067</v>
      </c>
      <c r="CG154" s="48">
        <f t="shared" si="912"/>
        <v>1.3813166275516116</v>
      </c>
      <c r="CH154" s="142"/>
    </row>
    <row r="155" spans="1:86" x14ac:dyDescent="0.3">
      <c r="A155" s="142"/>
      <c r="AK155" s="142"/>
      <c r="AX155" s="142"/>
      <c r="CH155" s="142"/>
    </row>
    <row r="156" spans="1:86" ht="14.4" customHeight="1" x14ac:dyDescent="0.3">
      <c r="A156" s="142"/>
      <c r="E156" s="595" t="s">
        <v>480</v>
      </c>
      <c r="F156" s="595"/>
      <c r="G156" s="595"/>
      <c r="L156" s="595" t="s">
        <v>481</v>
      </c>
      <c r="M156" s="595"/>
      <c r="N156" s="595"/>
      <c r="S156" s="595" t="s">
        <v>482</v>
      </c>
      <c r="T156" s="595"/>
      <c r="U156" s="595"/>
      <c r="Z156" s="595" t="s">
        <v>483</v>
      </c>
      <c r="AA156" s="595"/>
      <c r="AB156" s="595"/>
      <c r="AK156" s="142"/>
      <c r="AX156" s="142"/>
      <c r="BB156" s="595" t="s">
        <v>480</v>
      </c>
      <c r="BC156" s="595"/>
      <c r="BD156" s="595"/>
      <c r="BI156" s="595" t="s">
        <v>481</v>
      </c>
      <c r="BJ156" s="595"/>
      <c r="BK156" s="595"/>
      <c r="BP156" s="595" t="s">
        <v>482</v>
      </c>
      <c r="BQ156" s="595"/>
      <c r="BR156" s="595"/>
      <c r="BW156" s="595" t="s">
        <v>483</v>
      </c>
      <c r="BX156" s="595"/>
      <c r="BY156" s="595"/>
      <c r="CH156" s="142"/>
    </row>
    <row r="157" spans="1:86" x14ac:dyDescent="0.3">
      <c r="A157" s="142"/>
      <c r="E157" s="583"/>
      <c r="F157" s="583"/>
      <c r="G157" s="583"/>
      <c r="L157" s="583"/>
      <c r="M157" s="583"/>
      <c r="N157" s="583"/>
      <c r="S157" s="583"/>
      <c r="T157" s="583"/>
      <c r="U157" s="583"/>
      <c r="Z157" s="583"/>
      <c r="AA157" s="583"/>
      <c r="AB157" s="583"/>
      <c r="AK157" s="142"/>
      <c r="AX157" s="142"/>
      <c r="BB157" s="583"/>
      <c r="BC157" s="583"/>
      <c r="BD157" s="583"/>
      <c r="BI157" s="583"/>
      <c r="BJ157" s="583"/>
      <c r="BK157" s="583"/>
      <c r="BP157" s="583"/>
      <c r="BQ157" s="583"/>
      <c r="BR157" s="583"/>
      <c r="BW157" s="583"/>
      <c r="BX157" s="583"/>
      <c r="BY157" s="583"/>
      <c r="CH157" s="142"/>
    </row>
    <row r="158" spans="1:86" x14ac:dyDescent="0.3">
      <c r="A158" s="142"/>
      <c r="C158" s="42" t="s">
        <v>301</v>
      </c>
      <c r="D158" s="43">
        <f t="shared" ref="D158:H159" si="913">D104</f>
        <v>607902.09825000004</v>
      </c>
      <c r="E158" s="43">
        <f t="shared" si="913"/>
        <v>385678.80925000005</v>
      </c>
      <c r="F158" s="43">
        <f t="shared" si="913"/>
        <v>375881.45924999996</v>
      </c>
      <c r="G158" s="43">
        <f t="shared" si="913"/>
        <v>363236.90425000002</v>
      </c>
      <c r="H158" s="43">
        <f t="shared" si="913"/>
        <v>390684.69425</v>
      </c>
      <c r="K158" s="43">
        <f t="shared" ref="K158:O159" si="914">K104</f>
        <v>607902.09825000004</v>
      </c>
      <c r="L158" s="43">
        <f t="shared" si="914"/>
        <v>385678.80925000005</v>
      </c>
      <c r="M158" s="43">
        <f t="shared" si="914"/>
        <v>375881.45924999996</v>
      </c>
      <c r="N158" s="43">
        <f t="shared" si="914"/>
        <v>363236.90425000002</v>
      </c>
      <c r="O158" s="43">
        <f t="shared" si="914"/>
        <v>390684.69425</v>
      </c>
      <c r="R158" s="43">
        <f t="shared" ref="R158:V159" si="915">R104</f>
        <v>607902.09825000004</v>
      </c>
      <c r="S158" s="43">
        <f t="shared" si="915"/>
        <v>385678.80925000005</v>
      </c>
      <c r="T158" s="43">
        <f t="shared" si="915"/>
        <v>375881.45924999996</v>
      </c>
      <c r="U158" s="43">
        <f t="shared" si="915"/>
        <v>363236.90425000002</v>
      </c>
      <c r="V158" s="43">
        <f t="shared" si="915"/>
        <v>390684.69425</v>
      </c>
      <c r="Y158" s="43">
        <f t="shared" ref="Y158:AC159" si="916">Y104</f>
        <v>607902.09825000004</v>
      </c>
      <c r="Z158" s="43">
        <f t="shared" si="916"/>
        <v>385678.80925000005</v>
      </c>
      <c r="AA158" s="43">
        <f t="shared" si="916"/>
        <v>375881.45924999996</v>
      </c>
      <c r="AB158" s="43">
        <f t="shared" si="916"/>
        <v>363236.90425000002</v>
      </c>
      <c r="AC158" s="43">
        <f t="shared" si="916"/>
        <v>390684.69425</v>
      </c>
      <c r="AK158" s="142"/>
      <c r="AX158" s="142"/>
      <c r="AZ158" s="42" t="s">
        <v>301</v>
      </c>
      <c r="BA158" s="43">
        <f t="shared" ref="BA158:BE159" si="917">BA104</f>
        <v>607902.09825000004</v>
      </c>
      <c r="BB158" s="43">
        <f t="shared" si="917"/>
        <v>385678.80925000005</v>
      </c>
      <c r="BC158" s="43">
        <f t="shared" si="917"/>
        <v>375881.45924999996</v>
      </c>
      <c r="BD158" s="43">
        <f t="shared" si="917"/>
        <v>363236.90425000002</v>
      </c>
      <c r="BE158" s="43">
        <f t="shared" si="917"/>
        <v>390684.69425</v>
      </c>
      <c r="BH158" s="43">
        <f t="shared" ref="BH158:BL159" si="918">BH104</f>
        <v>607902.09825000004</v>
      </c>
      <c r="BI158" s="43">
        <f t="shared" si="918"/>
        <v>385678.80925000005</v>
      </c>
      <c r="BJ158" s="43">
        <f t="shared" si="918"/>
        <v>375881.45924999996</v>
      </c>
      <c r="BK158" s="43">
        <f t="shared" si="918"/>
        <v>363236.90425000002</v>
      </c>
      <c r="BL158" s="43">
        <f t="shared" si="918"/>
        <v>390684.69425</v>
      </c>
      <c r="BO158" s="43">
        <f t="shared" ref="BO158:BS159" si="919">BO104</f>
        <v>607902.09825000004</v>
      </c>
      <c r="BP158" s="43">
        <f t="shared" si="919"/>
        <v>385678.80925000005</v>
      </c>
      <c r="BQ158" s="43">
        <f t="shared" si="919"/>
        <v>375881.45924999996</v>
      </c>
      <c r="BR158" s="43">
        <f t="shared" si="919"/>
        <v>363236.90425000002</v>
      </c>
      <c r="BS158" s="43">
        <f t="shared" si="919"/>
        <v>390684.69425</v>
      </c>
      <c r="BV158" s="43">
        <f t="shared" ref="BV158:BZ159" si="920">BV104</f>
        <v>607902.09825000004</v>
      </c>
      <c r="BW158" s="43">
        <f t="shared" si="920"/>
        <v>385678.80925000005</v>
      </c>
      <c r="BX158" s="43">
        <f t="shared" si="920"/>
        <v>375881.45924999996</v>
      </c>
      <c r="BY158" s="43">
        <f t="shared" si="920"/>
        <v>363236.90425000002</v>
      </c>
      <c r="BZ158" s="43">
        <f t="shared" si="920"/>
        <v>390684.69425</v>
      </c>
      <c r="CH158" s="142"/>
    </row>
    <row r="159" spans="1:86" x14ac:dyDescent="0.3">
      <c r="A159" s="142"/>
      <c r="C159" s="42" t="s">
        <v>302</v>
      </c>
      <c r="D159" s="43">
        <f t="shared" si="913"/>
        <v>668692.30807500007</v>
      </c>
      <c r="E159" s="43">
        <f t="shared" si="913"/>
        <v>424246.69017500005</v>
      </c>
      <c r="F159" s="43">
        <f t="shared" si="913"/>
        <v>413469.60517499998</v>
      </c>
      <c r="G159" s="43">
        <f t="shared" si="913"/>
        <v>399560.594675</v>
      </c>
      <c r="H159" s="43">
        <f t="shared" si="913"/>
        <v>429753.16367500002</v>
      </c>
      <c r="K159" s="43">
        <f t="shared" si="914"/>
        <v>668692.30807500007</v>
      </c>
      <c r="L159" s="43">
        <f t="shared" si="914"/>
        <v>424246.69017500005</v>
      </c>
      <c r="M159" s="43">
        <f t="shared" si="914"/>
        <v>413469.60517499998</v>
      </c>
      <c r="N159" s="43">
        <f t="shared" si="914"/>
        <v>399560.594675</v>
      </c>
      <c r="O159" s="43">
        <f t="shared" si="914"/>
        <v>429753.16367500002</v>
      </c>
      <c r="R159" s="43">
        <f t="shared" si="915"/>
        <v>668692.30807500007</v>
      </c>
      <c r="S159" s="43">
        <f t="shared" si="915"/>
        <v>424246.69017500005</v>
      </c>
      <c r="T159" s="43">
        <f t="shared" si="915"/>
        <v>413469.60517499998</v>
      </c>
      <c r="U159" s="43">
        <f t="shared" si="915"/>
        <v>399560.594675</v>
      </c>
      <c r="V159" s="43">
        <f t="shared" si="915"/>
        <v>429753.16367500002</v>
      </c>
      <c r="Y159" s="43">
        <f t="shared" si="916"/>
        <v>668692.30807500007</v>
      </c>
      <c r="Z159" s="43">
        <f t="shared" si="916"/>
        <v>424246.69017500005</v>
      </c>
      <c r="AA159" s="43">
        <f t="shared" si="916"/>
        <v>413469.60517499998</v>
      </c>
      <c r="AB159" s="43">
        <f t="shared" si="916"/>
        <v>399560.594675</v>
      </c>
      <c r="AC159" s="43">
        <f t="shared" si="916"/>
        <v>429753.16367500002</v>
      </c>
      <c r="AK159" s="142"/>
      <c r="AX159" s="142"/>
      <c r="AZ159" s="42" t="s">
        <v>302</v>
      </c>
      <c r="BA159" s="43">
        <f t="shared" si="917"/>
        <v>668692.30807500007</v>
      </c>
      <c r="BB159" s="43">
        <f t="shared" si="917"/>
        <v>424246.69017500005</v>
      </c>
      <c r="BC159" s="43">
        <f t="shared" si="917"/>
        <v>413469.60517499998</v>
      </c>
      <c r="BD159" s="43">
        <f t="shared" si="917"/>
        <v>399560.594675</v>
      </c>
      <c r="BE159" s="43">
        <f t="shared" si="917"/>
        <v>429753.16367500002</v>
      </c>
      <c r="BH159" s="43">
        <f t="shared" si="918"/>
        <v>668692.30807500007</v>
      </c>
      <c r="BI159" s="43">
        <f t="shared" si="918"/>
        <v>424246.69017500005</v>
      </c>
      <c r="BJ159" s="43">
        <f t="shared" si="918"/>
        <v>413469.60517499998</v>
      </c>
      <c r="BK159" s="43">
        <f t="shared" si="918"/>
        <v>399560.594675</v>
      </c>
      <c r="BL159" s="43">
        <f t="shared" si="918"/>
        <v>429753.16367500002</v>
      </c>
      <c r="BO159" s="43">
        <f t="shared" si="919"/>
        <v>668692.30807500007</v>
      </c>
      <c r="BP159" s="43">
        <f t="shared" si="919"/>
        <v>424246.69017500005</v>
      </c>
      <c r="BQ159" s="43">
        <f t="shared" si="919"/>
        <v>413469.60517499998</v>
      </c>
      <c r="BR159" s="43">
        <f t="shared" si="919"/>
        <v>399560.594675</v>
      </c>
      <c r="BS159" s="43">
        <f t="shared" si="919"/>
        <v>429753.16367500002</v>
      </c>
      <c r="BV159" s="43">
        <f t="shared" si="920"/>
        <v>668692.30807500007</v>
      </c>
      <c r="BW159" s="43">
        <f t="shared" si="920"/>
        <v>424246.69017500005</v>
      </c>
      <c r="BX159" s="43">
        <f t="shared" si="920"/>
        <v>413469.60517499998</v>
      </c>
      <c r="BY159" s="43">
        <f t="shared" si="920"/>
        <v>399560.594675</v>
      </c>
      <c r="BZ159" s="43">
        <f t="shared" si="920"/>
        <v>429753.16367500002</v>
      </c>
      <c r="CH159" s="142"/>
    </row>
    <row r="160" spans="1:86" x14ac:dyDescent="0.3">
      <c r="A160" s="142"/>
      <c r="C160" s="42" t="s">
        <v>334</v>
      </c>
      <c r="D160" s="43">
        <f>D133</f>
        <v>120000</v>
      </c>
      <c r="E160" s="43">
        <f>E133</f>
        <v>120000</v>
      </c>
      <c r="F160" s="43">
        <f>F133</f>
        <v>120000</v>
      </c>
      <c r="G160" s="43">
        <f>G133</f>
        <v>120000</v>
      </c>
      <c r="H160" s="43">
        <f>H133</f>
        <v>120000</v>
      </c>
      <c r="K160" s="43">
        <f>K133</f>
        <v>120000</v>
      </c>
      <c r="L160" s="43">
        <f>L133</f>
        <v>120000</v>
      </c>
      <c r="M160" s="43">
        <f>M133</f>
        <v>120000</v>
      </c>
      <c r="N160" s="43">
        <f>N133</f>
        <v>120000</v>
      </c>
      <c r="O160" s="43">
        <f>O133</f>
        <v>120000</v>
      </c>
      <c r="R160" s="43">
        <f>R133</f>
        <v>120000</v>
      </c>
      <c r="S160" s="43">
        <f>S133</f>
        <v>120000</v>
      </c>
      <c r="T160" s="43">
        <f>T133</f>
        <v>120000</v>
      </c>
      <c r="U160" s="43">
        <f>U133</f>
        <v>120000</v>
      </c>
      <c r="V160" s="43">
        <f>V133</f>
        <v>120000</v>
      </c>
      <c r="Y160" s="43">
        <f>Y133</f>
        <v>120000</v>
      </c>
      <c r="Z160" s="43">
        <f>Z133</f>
        <v>120000</v>
      </c>
      <c r="AA160" s="43">
        <f>AA133</f>
        <v>120000</v>
      </c>
      <c r="AB160" s="43">
        <f>AB133</f>
        <v>120000</v>
      </c>
      <c r="AC160" s="43">
        <f>AC133</f>
        <v>120000</v>
      </c>
      <c r="AK160" s="142"/>
      <c r="AX160" s="142"/>
      <c r="AZ160" s="42" t="s">
        <v>334</v>
      </c>
      <c r="BA160" s="43">
        <f>BA133</f>
        <v>120000</v>
      </c>
      <c r="BB160" s="43">
        <f>BB133</f>
        <v>120000</v>
      </c>
      <c r="BC160" s="43">
        <f>BC133</f>
        <v>120000</v>
      </c>
      <c r="BD160" s="43">
        <f>BD133</f>
        <v>120000</v>
      </c>
      <c r="BE160" s="43">
        <f>BE133</f>
        <v>120000</v>
      </c>
      <c r="BH160" s="43">
        <f>BH133</f>
        <v>120000</v>
      </c>
      <c r="BI160" s="43">
        <f>BI133</f>
        <v>120000</v>
      </c>
      <c r="BJ160" s="43">
        <f>BJ133</f>
        <v>120000</v>
      </c>
      <c r="BK160" s="43">
        <f>BK133</f>
        <v>120000</v>
      </c>
      <c r="BL160" s="43">
        <f>BL133</f>
        <v>120000</v>
      </c>
      <c r="BO160" s="43">
        <f>BO133</f>
        <v>120000</v>
      </c>
      <c r="BP160" s="43">
        <f>BP133</f>
        <v>120000</v>
      </c>
      <c r="BQ160" s="43">
        <f>BQ133</f>
        <v>120000</v>
      </c>
      <c r="BR160" s="43">
        <f>BR133</f>
        <v>120000</v>
      </c>
      <c r="BS160" s="43">
        <f>BS133</f>
        <v>120000</v>
      </c>
      <c r="BV160" s="43">
        <f>BV133</f>
        <v>120000</v>
      </c>
      <c r="BW160" s="43">
        <f>BW133</f>
        <v>120000</v>
      </c>
      <c r="BX160" s="43">
        <f>BX133</f>
        <v>120000</v>
      </c>
      <c r="BY160" s="43">
        <f>BY133</f>
        <v>120000</v>
      </c>
      <c r="BZ160" s="43">
        <f>BZ133</f>
        <v>120000</v>
      </c>
      <c r="CH160" s="142"/>
    </row>
    <row r="161" spans="1:86" x14ac:dyDescent="0.3">
      <c r="A161" s="142"/>
      <c r="C161" s="42" t="s">
        <v>354</v>
      </c>
      <c r="D161" s="43">
        <f>EnU!$AB$48*(1000000/$D$10)</f>
        <v>1043.7592500000003</v>
      </c>
      <c r="E161" s="43">
        <f>EnU!$AB$48*(1000000/$E$10)</f>
        <v>1043.7592500000003</v>
      </c>
      <c r="F161" s="43">
        <f>EnU!$AB$48*(1000000/$F$10)</f>
        <v>1043.7592500000003</v>
      </c>
      <c r="G161" s="43">
        <f>EnU!$AB$48*(1000000/$G$10)</f>
        <v>1043.7592500000003</v>
      </c>
      <c r="H161" s="43">
        <f>EnU!$AB$48*(1000000/$H$10)</f>
        <v>1043.7592500000003</v>
      </c>
      <c r="J161" s="166"/>
      <c r="K161" s="43">
        <f>D161</f>
        <v>1043.7592500000003</v>
      </c>
      <c r="L161" s="43">
        <f t="shared" ref="L161" si="921">E161</f>
        <v>1043.7592500000003</v>
      </c>
      <c r="M161" s="43">
        <f t="shared" ref="M161" si="922">F161</f>
        <v>1043.7592500000003</v>
      </c>
      <c r="N161" s="43">
        <f t="shared" ref="N161" si="923">G161</f>
        <v>1043.7592500000003</v>
      </c>
      <c r="O161" s="43">
        <f t="shared" ref="O161" si="924">H161</f>
        <v>1043.7592500000003</v>
      </c>
      <c r="R161" s="43">
        <f>K161</f>
        <v>1043.7592500000003</v>
      </c>
      <c r="S161" s="43">
        <f t="shared" ref="S161" si="925">L161</f>
        <v>1043.7592500000003</v>
      </c>
      <c r="T161" s="43">
        <f t="shared" ref="T161" si="926">M161</f>
        <v>1043.7592500000003</v>
      </c>
      <c r="U161" s="43">
        <f t="shared" ref="U161" si="927">N161</f>
        <v>1043.7592500000003</v>
      </c>
      <c r="V161" s="43">
        <f t="shared" ref="V161" si="928">O161</f>
        <v>1043.7592500000003</v>
      </c>
      <c r="Y161" s="43">
        <f>R161</f>
        <v>1043.7592500000003</v>
      </c>
      <c r="Z161" s="43">
        <f t="shared" ref="Z161" si="929">S161</f>
        <v>1043.7592500000003</v>
      </c>
      <c r="AA161" s="43">
        <f t="shared" ref="AA161" si="930">T161</f>
        <v>1043.7592500000003</v>
      </c>
      <c r="AB161" s="43">
        <f t="shared" ref="AB161" si="931">U161</f>
        <v>1043.7592500000003</v>
      </c>
      <c r="AC161" s="43">
        <f t="shared" ref="AC161" si="932">V161</f>
        <v>1043.7592500000003</v>
      </c>
      <c r="AK161" s="142"/>
      <c r="AX161" s="142"/>
      <c r="AZ161" s="42" t="s">
        <v>354</v>
      </c>
      <c r="BA161" s="43">
        <f>EnU!$AB$48*(1000000/$D$10)</f>
        <v>1043.7592500000003</v>
      </c>
      <c r="BB161" s="43">
        <f>EnU!$AB$48*(1000000/$E$10)</f>
        <v>1043.7592500000003</v>
      </c>
      <c r="BC161" s="43">
        <f>EnU!$AB$48*(1000000/$F$10)</f>
        <v>1043.7592500000003</v>
      </c>
      <c r="BD161" s="43">
        <f>EnU!$AB$48*(1000000/$G$10)</f>
        <v>1043.7592500000003</v>
      </c>
      <c r="BE161" s="43">
        <f>EnU!$AB$48*(1000000/$H$10)</f>
        <v>1043.7592500000003</v>
      </c>
      <c r="BG161" s="166"/>
      <c r="BH161" s="43">
        <f>BA161</f>
        <v>1043.7592500000003</v>
      </c>
      <c r="BI161" s="43">
        <f t="shared" ref="BI161" si="933">BB161</f>
        <v>1043.7592500000003</v>
      </c>
      <c r="BJ161" s="43">
        <f t="shared" ref="BJ161" si="934">BC161</f>
        <v>1043.7592500000003</v>
      </c>
      <c r="BK161" s="43">
        <f t="shared" ref="BK161" si="935">BD161</f>
        <v>1043.7592500000003</v>
      </c>
      <c r="BL161" s="43">
        <f t="shared" ref="BL161" si="936">BE161</f>
        <v>1043.7592500000003</v>
      </c>
      <c r="BO161" s="43">
        <f>BH161</f>
        <v>1043.7592500000003</v>
      </c>
      <c r="BP161" s="43">
        <f t="shared" ref="BP161" si="937">BI161</f>
        <v>1043.7592500000003</v>
      </c>
      <c r="BQ161" s="43">
        <f t="shared" ref="BQ161" si="938">BJ161</f>
        <v>1043.7592500000003</v>
      </c>
      <c r="BR161" s="43">
        <f t="shared" ref="BR161" si="939">BK161</f>
        <v>1043.7592500000003</v>
      </c>
      <c r="BS161" s="43">
        <f t="shared" ref="BS161" si="940">BL161</f>
        <v>1043.7592500000003</v>
      </c>
      <c r="BV161" s="43">
        <f>BO161</f>
        <v>1043.7592500000003</v>
      </c>
      <c r="BW161" s="43">
        <f t="shared" ref="BW161" si="941">BP161</f>
        <v>1043.7592500000003</v>
      </c>
      <c r="BX161" s="43">
        <f t="shared" ref="BX161" si="942">BQ161</f>
        <v>1043.7592500000003</v>
      </c>
      <c r="BY161" s="43">
        <f t="shared" ref="BY161" si="943">BR161</f>
        <v>1043.7592500000003</v>
      </c>
      <c r="BZ161" s="43">
        <f t="shared" ref="BZ161" si="944">BS161</f>
        <v>1043.7592500000003</v>
      </c>
      <c r="CH161" s="142"/>
    </row>
    <row r="162" spans="1:86" x14ac:dyDescent="0.3">
      <c r="A162" s="142"/>
      <c r="C162" s="42" t="s">
        <v>455</v>
      </c>
      <c r="D162" s="43">
        <f>SUMA(D159:D161)</f>
        <v>789736.06732500007</v>
      </c>
      <c r="E162" s="43">
        <f t="shared" ref="E162" si="945">SUMA(E159:E161)</f>
        <v>545290.44942500012</v>
      </c>
      <c r="F162" s="43">
        <f t="shared" ref="F162" si="946">SUMA(F159:F161)</f>
        <v>534513.36442499992</v>
      </c>
      <c r="G162" s="43">
        <f t="shared" ref="G162" si="947">SUMA(G159:G161)</f>
        <v>520604.353925</v>
      </c>
      <c r="H162" s="43">
        <f t="shared" ref="H162" si="948">SUMA(H159:H161)</f>
        <v>550796.92292499996</v>
      </c>
      <c r="J162" s="166"/>
      <c r="K162" s="43">
        <f>SUMA(K159:K161)</f>
        <v>789736.06732500007</v>
      </c>
      <c r="L162" s="43">
        <f t="shared" ref="L162" si="949">SUMA(L159:L161)</f>
        <v>545290.44942500012</v>
      </c>
      <c r="M162" s="43">
        <f t="shared" ref="M162" si="950">SUMA(M159:M161)</f>
        <v>534513.36442499992</v>
      </c>
      <c r="N162" s="43">
        <f t="shared" ref="N162" si="951">SUMA(N159:N161)</f>
        <v>520604.353925</v>
      </c>
      <c r="O162" s="43">
        <f t="shared" ref="O162" si="952">SUMA(O159:O161)</f>
        <v>550796.92292499996</v>
      </c>
      <c r="R162" s="43">
        <f>SUMA(R159:R161)</f>
        <v>789736.06732500007</v>
      </c>
      <c r="S162" s="43">
        <f t="shared" ref="S162" si="953">SUMA(S159:S161)</f>
        <v>545290.44942500012</v>
      </c>
      <c r="T162" s="43">
        <f t="shared" ref="T162" si="954">SUMA(T159:T161)</f>
        <v>534513.36442499992</v>
      </c>
      <c r="U162" s="43">
        <f t="shared" ref="U162" si="955">SUMA(U159:U161)</f>
        <v>520604.353925</v>
      </c>
      <c r="V162" s="43">
        <f t="shared" ref="V162" si="956">SUMA(V159:V161)</f>
        <v>550796.92292499996</v>
      </c>
      <c r="Y162" s="43">
        <f>SUMA(Y159:Y161)</f>
        <v>789736.06732500007</v>
      </c>
      <c r="Z162" s="43">
        <f t="shared" ref="Z162" si="957">SUMA(Z159:Z161)</f>
        <v>545290.44942500012</v>
      </c>
      <c r="AA162" s="43">
        <f t="shared" ref="AA162" si="958">SUMA(AA159:AA161)</f>
        <v>534513.36442499992</v>
      </c>
      <c r="AB162" s="43">
        <f t="shared" ref="AB162" si="959">SUMA(AB159:AB161)</f>
        <v>520604.353925</v>
      </c>
      <c r="AC162" s="43">
        <f t="shared" ref="AC162" si="960">SUMA(AC159:AC161)</f>
        <v>550796.92292499996</v>
      </c>
      <c r="AK162" s="142"/>
      <c r="AX162" s="142"/>
      <c r="AZ162" s="42" t="s">
        <v>455</v>
      </c>
      <c r="BA162" s="43">
        <f>SUMA(BA159:BA161)</f>
        <v>789736.06732500007</v>
      </c>
      <c r="BB162" s="43">
        <f t="shared" ref="BB162" si="961">SUMA(BB159:BB161)</f>
        <v>545290.44942500012</v>
      </c>
      <c r="BC162" s="43">
        <f t="shared" ref="BC162" si="962">SUMA(BC159:BC161)</f>
        <v>534513.36442499992</v>
      </c>
      <c r="BD162" s="43">
        <f t="shared" ref="BD162" si="963">SUMA(BD159:BD161)</f>
        <v>520604.353925</v>
      </c>
      <c r="BE162" s="43">
        <f t="shared" ref="BE162" si="964">SUMA(BE159:BE161)</f>
        <v>550796.92292499996</v>
      </c>
      <c r="BG162" s="166"/>
      <c r="BH162" s="43">
        <f>SUMA(BH159:BH161)</f>
        <v>789736.06732500007</v>
      </c>
      <c r="BI162" s="43">
        <f t="shared" ref="BI162" si="965">SUMA(BI159:BI161)</f>
        <v>545290.44942500012</v>
      </c>
      <c r="BJ162" s="43">
        <f t="shared" ref="BJ162" si="966">SUMA(BJ159:BJ161)</f>
        <v>534513.36442499992</v>
      </c>
      <c r="BK162" s="43">
        <f t="shared" ref="BK162" si="967">SUMA(BK159:BK161)</f>
        <v>520604.353925</v>
      </c>
      <c r="BL162" s="43">
        <f t="shared" ref="BL162" si="968">SUMA(BL159:BL161)</f>
        <v>550796.92292499996</v>
      </c>
      <c r="BO162" s="43">
        <f>SUMA(BO159:BO161)</f>
        <v>789736.06732500007</v>
      </c>
      <c r="BP162" s="43">
        <f t="shared" ref="BP162" si="969">SUMA(BP159:BP161)</f>
        <v>545290.44942500012</v>
      </c>
      <c r="BQ162" s="43">
        <f t="shared" ref="BQ162" si="970">SUMA(BQ159:BQ161)</f>
        <v>534513.36442499992</v>
      </c>
      <c r="BR162" s="43">
        <f t="shared" ref="BR162" si="971">SUMA(BR159:BR161)</f>
        <v>520604.353925</v>
      </c>
      <c r="BS162" s="43">
        <f t="shared" ref="BS162" si="972">SUMA(BS159:BS161)</f>
        <v>550796.92292499996</v>
      </c>
      <c r="BV162" s="43">
        <f>SUMA(BV159:BV161)</f>
        <v>789736.06732500007</v>
      </c>
      <c r="BW162" s="43">
        <f t="shared" ref="BW162" si="973">SUMA(BW159:BW161)</f>
        <v>545290.44942500012</v>
      </c>
      <c r="BX162" s="43">
        <f t="shared" ref="BX162" si="974">SUMA(BX159:BX161)</f>
        <v>534513.36442499992</v>
      </c>
      <c r="BY162" s="43">
        <f t="shared" ref="BY162" si="975">SUMA(BY159:BY161)</f>
        <v>520604.353925</v>
      </c>
      <c r="BZ162" s="43">
        <f t="shared" ref="BZ162" si="976">SUMA(BZ159:BZ161)</f>
        <v>550796.92292499996</v>
      </c>
      <c r="CH162" s="142"/>
    </row>
    <row r="163" spans="1:86" x14ac:dyDescent="0.3">
      <c r="A163" s="142"/>
      <c r="C163" s="42" t="s">
        <v>1</v>
      </c>
      <c r="D163" s="316">
        <f t="shared" ref="D163:H167" si="977">D109</f>
        <v>0</v>
      </c>
      <c r="E163" s="316">
        <f t="shared" si="977"/>
        <v>0</v>
      </c>
      <c r="F163" s="316">
        <f t="shared" si="977"/>
        <v>0</v>
      </c>
      <c r="G163" s="316">
        <f t="shared" si="977"/>
        <v>0</v>
      </c>
      <c r="H163" s="316">
        <f t="shared" si="977"/>
        <v>0</v>
      </c>
      <c r="K163" s="43">
        <f t="shared" ref="K163:O167" si="978">K109</f>
        <v>0</v>
      </c>
      <c r="L163" s="43">
        <f t="shared" si="978"/>
        <v>0</v>
      </c>
      <c r="M163" s="43">
        <f t="shared" si="978"/>
        <v>0</v>
      </c>
      <c r="N163" s="43">
        <f t="shared" si="978"/>
        <v>0</v>
      </c>
      <c r="O163" s="43">
        <f t="shared" si="978"/>
        <v>0</v>
      </c>
      <c r="R163" s="43">
        <f t="shared" ref="R163:V167" si="979">R109</f>
        <v>0</v>
      </c>
      <c r="S163" s="43">
        <f t="shared" si="979"/>
        <v>0</v>
      </c>
      <c r="T163" s="43">
        <f t="shared" si="979"/>
        <v>0</v>
      </c>
      <c r="U163" s="43">
        <f t="shared" si="979"/>
        <v>0</v>
      </c>
      <c r="V163" s="43">
        <f t="shared" si="979"/>
        <v>0</v>
      </c>
      <c r="Y163" s="43">
        <f t="shared" ref="Y163:AC167" si="980">Y109</f>
        <v>0</v>
      </c>
      <c r="Z163" s="43">
        <f t="shared" si="980"/>
        <v>0</v>
      </c>
      <c r="AA163" s="43">
        <f t="shared" si="980"/>
        <v>0</v>
      </c>
      <c r="AB163" s="43">
        <f t="shared" si="980"/>
        <v>0</v>
      </c>
      <c r="AC163" s="43">
        <f t="shared" si="980"/>
        <v>0</v>
      </c>
      <c r="AK163" s="142"/>
      <c r="AX163" s="142"/>
      <c r="AZ163" s="42" t="s">
        <v>1</v>
      </c>
      <c r="BA163" s="316">
        <f t="shared" ref="BA163:BE167" si="981">BA109</f>
        <v>0</v>
      </c>
      <c r="BB163" s="316">
        <f t="shared" si="981"/>
        <v>0</v>
      </c>
      <c r="BC163" s="316">
        <f t="shared" si="981"/>
        <v>0</v>
      </c>
      <c r="BD163" s="316">
        <f t="shared" si="981"/>
        <v>0</v>
      </c>
      <c r="BE163" s="316">
        <f t="shared" si="981"/>
        <v>0</v>
      </c>
      <c r="BH163" s="43">
        <f t="shared" ref="BH163:BL167" si="982">BH109</f>
        <v>0</v>
      </c>
      <c r="BI163" s="43">
        <f t="shared" si="982"/>
        <v>0</v>
      </c>
      <c r="BJ163" s="43">
        <f t="shared" si="982"/>
        <v>0</v>
      </c>
      <c r="BK163" s="43">
        <f t="shared" si="982"/>
        <v>0</v>
      </c>
      <c r="BL163" s="43">
        <f t="shared" si="982"/>
        <v>0</v>
      </c>
      <c r="BO163" s="43">
        <f t="shared" ref="BO163:BS167" si="983">BO109</f>
        <v>0</v>
      </c>
      <c r="BP163" s="43">
        <f t="shared" si="983"/>
        <v>0</v>
      </c>
      <c r="BQ163" s="43">
        <f t="shared" si="983"/>
        <v>0</v>
      </c>
      <c r="BR163" s="43">
        <f t="shared" si="983"/>
        <v>0</v>
      </c>
      <c r="BS163" s="43">
        <f t="shared" si="983"/>
        <v>0</v>
      </c>
      <c r="BV163" s="43">
        <f t="shared" ref="BV163:BZ167" si="984">BV109</f>
        <v>0</v>
      </c>
      <c r="BW163" s="43">
        <f t="shared" si="984"/>
        <v>0</v>
      </c>
      <c r="BX163" s="43">
        <f t="shared" si="984"/>
        <v>0</v>
      </c>
      <c r="BY163" s="43">
        <f t="shared" si="984"/>
        <v>0</v>
      </c>
      <c r="BZ163" s="43">
        <f t="shared" si="984"/>
        <v>0</v>
      </c>
      <c r="CH163" s="142"/>
    </row>
    <row r="164" spans="1:86" x14ac:dyDescent="0.3">
      <c r="A164" s="142"/>
      <c r="C164" s="42" t="s">
        <v>439</v>
      </c>
      <c r="D164" s="43">
        <f t="shared" si="977"/>
        <v>90973.606732500019</v>
      </c>
      <c r="E164" s="43">
        <f t="shared" si="977"/>
        <v>66529.044942500012</v>
      </c>
      <c r="F164" s="43">
        <f t="shared" si="977"/>
        <v>65451.336442499996</v>
      </c>
      <c r="G164" s="43">
        <f t="shared" si="977"/>
        <v>64060.43539250001</v>
      </c>
      <c r="H164" s="43">
        <f t="shared" si="977"/>
        <v>67079.692292499996</v>
      </c>
      <c r="K164" s="43">
        <f t="shared" si="978"/>
        <v>90973.606732500019</v>
      </c>
      <c r="L164" s="43">
        <f t="shared" si="978"/>
        <v>66529.044942500012</v>
      </c>
      <c r="M164" s="43">
        <f t="shared" si="978"/>
        <v>65451.336442499996</v>
      </c>
      <c r="N164" s="43">
        <f t="shared" si="978"/>
        <v>64060.43539250001</v>
      </c>
      <c r="O164" s="43">
        <f t="shared" si="978"/>
        <v>67079.692292499996</v>
      </c>
      <c r="R164" s="43">
        <f t="shared" si="979"/>
        <v>90973.606732500019</v>
      </c>
      <c r="S164" s="43">
        <f t="shared" si="979"/>
        <v>66529.044942500012</v>
      </c>
      <c r="T164" s="43">
        <f t="shared" si="979"/>
        <v>65451.336442499996</v>
      </c>
      <c r="U164" s="43">
        <f t="shared" si="979"/>
        <v>64060.43539250001</v>
      </c>
      <c r="V164" s="43">
        <f t="shared" si="979"/>
        <v>67079.692292499996</v>
      </c>
      <c r="Y164" s="43">
        <f t="shared" si="980"/>
        <v>90973.606732500019</v>
      </c>
      <c r="Z164" s="43">
        <f t="shared" si="980"/>
        <v>66529.044942500012</v>
      </c>
      <c r="AA164" s="43">
        <f t="shared" si="980"/>
        <v>65451.336442499996</v>
      </c>
      <c r="AB164" s="43">
        <f t="shared" si="980"/>
        <v>64060.43539250001</v>
      </c>
      <c r="AC164" s="43">
        <f t="shared" si="980"/>
        <v>67079.692292499996</v>
      </c>
      <c r="AK164" s="142"/>
      <c r="AX164" s="142"/>
      <c r="AZ164" s="42" t="s">
        <v>439</v>
      </c>
      <c r="BA164" s="43">
        <f t="shared" si="981"/>
        <v>90973.606732500019</v>
      </c>
      <c r="BB164" s="43">
        <f t="shared" si="981"/>
        <v>66529.044942500012</v>
      </c>
      <c r="BC164" s="43">
        <f t="shared" si="981"/>
        <v>65451.336442499996</v>
      </c>
      <c r="BD164" s="43">
        <f t="shared" si="981"/>
        <v>64060.43539250001</v>
      </c>
      <c r="BE164" s="43">
        <f t="shared" si="981"/>
        <v>67079.692292499996</v>
      </c>
      <c r="BH164" s="43">
        <f t="shared" si="982"/>
        <v>90973.606732500019</v>
      </c>
      <c r="BI164" s="43">
        <f t="shared" si="982"/>
        <v>66529.044942500012</v>
      </c>
      <c r="BJ164" s="43">
        <f t="shared" si="982"/>
        <v>65451.336442499996</v>
      </c>
      <c r="BK164" s="43">
        <f t="shared" si="982"/>
        <v>64060.43539250001</v>
      </c>
      <c r="BL164" s="43">
        <f t="shared" si="982"/>
        <v>67079.692292499996</v>
      </c>
      <c r="BO164" s="43">
        <f t="shared" si="983"/>
        <v>90973.606732500019</v>
      </c>
      <c r="BP164" s="43">
        <f t="shared" si="983"/>
        <v>66529.044942500012</v>
      </c>
      <c r="BQ164" s="43">
        <f t="shared" si="983"/>
        <v>65451.336442499996</v>
      </c>
      <c r="BR164" s="43">
        <f t="shared" si="983"/>
        <v>64060.43539250001</v>
      </c>
      <c r="BS164" s="43">
        <f t="shared" si="983"/>
        <v>67079.692292499996</v>
      </c>
      <c r="BV164" s="43">
        <f t="shared" si="984"/>
        <v>90973.606732500019</v>
      </c>
      <c r="BW164" s="43">
        <f t="shared" si="984"/>
        <v>66529.044942500012</v>
      </c>
      <c r="BX164" s="43">
        <f t="shared" si="984"/>
        <v>65451.336442499996</v>
      </c>
      <c r="BY164" s="43">
        <f t="shared" si="984"/>
        <v>64060.43539250001</v>
      </c>
      <c r="BZ164" s="43">
        <f t="shared" si="984"/>
        <v>67079.692292499996</v>
      </c>
      <c r="CH164" s="142"/>
    </row>
    <row r="165" spans="1:86" x14ac:dyDescent="0.3">
      <c r="A165" s="142"/>
      <c r="C165" s="42" t="s">
        <v>445</v>
      </c>
      <c r="D165" s="43">
        <f t="shared" si="977"/>
        <v>34436.191220424022</v>
      </c>
      <c r="E165" s="43">
        <f t="shared" si="977"/>
        <v>16866.814906016716</v>
      </c>
      <c r="F165" s="43">
        <f t="shared" si="977"/>
        <v>16867.03042427422</v>
      </c>
      <c r="G165" s="43">
        <f t="shared" si="977"/>
        <v>16693.594449136493</v>
      </c>
      <c r="H165" s="43">
        <f t="shared" si="977"/>
        <v>23145.283413305478</v>
      </c>
      <c r="K165" s="43">
        <f t="shared" si="978"/>
        <v>34436.191220424022</v>
      </c>
      <c r="L165" s="43">
        <f t="shared" si="978"/>
        <v>16866.814906016716</v>
      </c>
      <c r="M165" s="43">
        <f t="shared" si="978"/>
        <v>16867.03042427422</v>
      </c>
      <c r="N165" s="43">
        <f t="shared" si="978"/>
        <v>16693.594449136493</v>
      </c>
      <c r="O165" s="43">
        <f t="shared" si="978"/>
        <v>23145.283413305478</v>
      </c>
      <c r="R165" s="43">
        <f t="shared" si="979"/>
        <v>34436.191220424022</v>
      </c>
      <c r="S165" s="43">
        <f t="shared" si="979"/>
        <v>16866.814906016716</v>
      </c>
      <c r="T165" s="43">
        <f t="shared" si="979"/>
        <v>16867.03042427422</v>
      </c>
      <c r="U165" s="43">
        <f t="shared" si="979"/>
        <v>16693.594449136493</v>
      </c>
      <c r="V165" s="43">
        <f t="shared" si="979"/>
        <v>23145.283413305478</v>
      </c>
      <c r="Y165" s="43">
        <f t="shared" si="980"/>
        <v>34436.191220424022</v>
      </c>
      <c r="Z165" s="43">
        <f t="shared" si="980"/>
        <v>16866.814906016716</v>
      </c>
      <c r="AA165" s="43">
        <f t="shared" si="980"/>
        <v>16867.03042427422</v>
      </c>
      <c r="AB165" s="43">
        <f t="shared" si="980"/>
        <v>16693.594449136493</v>
      </c>
      <c r="AC165" s="43">
        <f t="shared" si="980"/>
        <v>23145.283413305478</v>
      </c>
      <c r="AK165" s="142"/>
      <c r="AX165" s="142"/>
      <c r="AZ165" s="42" t="s">
        <v>445</v>
      </c>
      <c r="BA165" s="43">
        <f t="shared" si="981"/>
        <v>34436.191220424022</v>
      </c>
      <c r="BB165" s="43">
        <f t="shared" si="981"/>
        <v>16866.814906016716</v>
      </c>
      <c r="BC165" s="43">
        <f t="shared" si="981"/>
        <v>16867.03042427422</v>
      </c>
      <c r="BD165" s="43">
        <f t="shared" si="981"/>
        <v>16693.594449136493</v>
      </c>
      <c r="BE165" s="43">
        <f t="shared" si="981"/>
        <v>23145.283413305478</v>
      </c>
      <c r="BH165" s="43">
        <f t="shared" si="982"/>
        <v>34436.191220424022</v>
      </c>
      <c r="BI165" s="43">
        <f t="shared" si="982"/>
        <v>16866.814906016716</v>
      </c>
      <c r="BJ165" s="43">
        <f t="shared" si="982"/>
        <v>16867.03042427422</v>
      </c>
      <c r="BK165" s="43">
        <f t="shared" si="982"/>
        <v>16693.594449136493</v>
      </c>
      <c r="BL165" s="43">
        <f t="shared" si="982"/>
        <v>23145.283413305478</v>
      </c>
      <c r="BO165" s="43">
        <f t="shared" si="983"/>
        <v>34436.191220424022</v>
      </c>
      <c r="BP165" s="43">
        <f t="shared" si="983"/>
        <v>16866.814906016716</v>
      </c>
      <c r="BQ165" s="43">
        <f t="shared" si="983"/>
        <v>16867.03042427422</v>
      </c>
      <c r="BR165" s="43">
        <f t="shared" si="983"/>
        <v>16693.594449136493</v>
      </c>
      <c r="BS165" s="43">
        <f t="shared" si="983"/>
        <v>23145.283413305478</v>
      </c>
      <c r="BV165" s="43">
        <f t="shared" si="984"/>
        <v>34436.191220424022</v>
      </c>
      <c r="BW165" s="43">
        <f t="shared" si="984"/>
        <v>16866.814906016716</v>
      </c>
      <c r="BX165" s="43">
        <f t="shared" si="984"/>
        <v>16867.03042427422</v>
      </c>
      <c r="BY165" s="43">
        <f t="shared" si="984"/>
        <v>16693.594449136493</v>
      </c>
      <c r="BZ165" s="43">
        <f t="shared" si="984"/>
        <v>23145.283413305478</v>
      </c>
      <c r="CH165" s="142"/>
    </row>
    <row r="166" spans="1:86" x14ac:dyDescent="0.3">
      <c r="A166" s="142"/>
      <c r="C166" s="42" t="s">
        <v>446</v>
      </c>
      <c r="D166" s="43">
        <f t="shared" si="977"/>
        <v>131440.79891434699</v>
      </c>
      <c r="E166" s="43">
        <f t="shared" si="977"/>
        <v>96302.046285532357</v>
      </c>
      <c r="F166" s="43">
        <f t="shared" si="977"/>
        <v>96302.477322047387</v>
      </c>
      <c r="G166" s="43">
        <f t="shared" si="977"/>
        <v>95955.605371771904</v>
      </c>
      <c r="H166" s="43">
        <f t="shared" si="977"/>
        <v>108858.98330010986</v>
      </c>
      <c r="K166" s="43">
        <f t="shared" si="978"/>
        <v>131440.79891434699</v>
      </c>
      <c r="L166" s="43">
        <f t="shared" si="978"/>
        <v>96302.046285532357</v>
      </c>
      <c r="M166" s="43">
        <f t="shared" si="978"/>
        <v>96302.477322047387</v>
      </c>
      <c r="N166" s="43">
        <f t="shared" si="978"/>
        <v>95955.605371771904</v>
      </c>
      <c r="O166" s="43">
        <f t="shared" si="978"/>
        <v>108858.98330010986</v>
      </c>
      <c r="R166" s="43">
        <f t="shared" si="979"/>
        <v>131440.79891434699</v>
      </c>
      <c r="S166" s="43">
        <f t="shared" si="979"/>
        <v>96302.046285532357</v>
      </c>
      <c r="T166" s="43">
        <f t="shared" si="979"/>
        <v>96302.477322047387</v>
      </c>
      <c r="U166" s="43">
        <f t="shared" si="979"/>
        <v>95955.605371771904</v>
      </c>
      <c r="V166" s="43">
        <f t="shared" si="979"/>
        <v>108858.98330010986</v>
      </c>
      <c r="Y166" s="43">
        <f t="shared" si="980"/>
        <v>131440.79891434699</v>
      </c>
      <c r="Z166" s="43">
        <f t="shared" si="980"/>
        <v>96302.046285532357</v>
      </c>
      <c r="AA166" s="43">
        <f t="shared" si="980"/>
        <v>96302.477322047387</v>
      </c>
      <c r="AB166" s="43">
        <f t="shared" si="980"/>
        <v>95955.605371771904</v>
      </c>
      <c r="AC166" s="43">
        <f t="shared" si="980"/>
        <v>108858.98330010986</v>
      </c>
      <c r="AK166" s="142"/>
      <c r="AX166" s="142"/>
      <c r="AZ166" s="42" t="s">
        <v>446</v>
      </c>
      <c r="BA166" s="43">
        <f t="shared" si="981"/>
        <v>131440.79891434699</v>
      </c>
      <c r="BB166" s="43">
        <f t="shared" si="981"/>
        <v>96302.046285532357</v>
      </c>
      <c r="BC166" s="43">
        <f t="shared" si="981"/>
        <v>96302.477322047387</v>
      </c>
      <c r="BD166" s="43">
        <f t="shared" si="981"/>
        <v>95955.605371771904</v>
      </c>
      <c r="BE166" s="43">
        <f t="shared" si="981"/>
        <v>108858.98330010986</v>
      </c>
      <c r="BH166" s="43">
        <f t="shared" si="982"/>
        <v>131440.79891434699</v>
      </c>
      <c r="BI166" s="43">
        <f t="shared" si="982"/>
        <v>96302.046285532357</v>
      </c>
      <c r="BJ166" s="43">
        <f t="shared" si="982"/>
        <v>96302.477322047387</v>
      </c>
      <c r="BK166" s="43">
        <f t="shared" si="982"/>
        <v>95955.605371771904</v>
      </c>
      <c r="BL166" s="43">
        <f t="shared" si="982"/>
        <v>108858.98330010986</v>
      </c>
      <c r="BO166" s="43">
        <f t="shared" si="983"/>
        <v>131440.79891434699</v>
      </c>
      <c r="BP166" s="43">
        <f t="shared" si="983"/>
        <v>96302.046285532357</v>
      </c>
      <c r="BQ166" s="43">
        <f t="shared" si="983"/>
        <v>96302.477322047387</v>
      </c>
      <c r="BR166" s="43">
        <f t="shared" si="983"/>
        <v>95955.605371771904</v>
      </c>
      <c r="BS166" s="43">
        <f t="shared" si="983"/>
        <v>108858.98330010986</v>
      </c>
      <c r="BV166" s="43">
        <f t="shared" si="984"/>
        <v>131440.79891434699</v>
      </c>
      <c r="BW166" s="43">
        <f t="shared" si="984"/>
        <v>96302.046285532357</v>
      </c>
      <c r="BX166" s="43">
        <f t="shared" si="984"/>
        <v>96302.477322047387</v>
      </c>
      <c r="BY166" s="43">
        <f t="shared" si="984"/>
        <v>95955.605371771904</v>
      </c>
      <c r="BZ166" s="43">
        <f t="shared" si="984"/>
        <v>108858.98330010986</v>
      </c>
      <c r="CH166" s="142"/>
    </row>
    <row r="167" spans="1:86" x14ac:dyDescent="0.3">
      <c r="A167" s="142"/>
      <c r="C167" s="42" t="s">
        <v>95</v>
      </c>
      <c r="D167" s="43">
        <f t="shared" si="977"/>
        <v>10</v>
      </c>
      <c r="E167" s="43">
        <f t="shared" si="977"/>
        <v>10</v>
      </c>
      <c r="F167" s="43">
        <f t="shared" si="977"/>
        <v>10</v>
      </c>
      <c r="G167" s="43">
        <f t="shared" si="977"/>
        <v>10</v>
      </c>
      <c r="H167" s="43">
        <f t="shared" si="977"/>
        <v>10</v>
      </c>
      <c r="K167" s="43">
        <f t="shared" si="978"/>
        <v>10</v>
      </c>
      <c r="L167" s="43">
        <f t="shared" si="978"/>
        <v>10</v>
      </c>
      <c r="M167" s="43">
        <f t="shared" si="978"/>
        <v>10</v>
      </c>
      <c r="N167" s="43">
        <f t="shared" si="978"/>
        <v>10</v>
      </c>
      <c r="O167" s="43">
        <f t="shared" si="978"/>
        <v>10</v>
      </c>
      <c r="R167" s="43">
        <f t="shared" si="979"/>
        <v>10</v>
      </c>
      <c r="S167" s="43">
        <f t="shared" si="979"/>
        <v>10</v>
      </c>
      <c r="T167" s="43">
        <f t="shared" si="979"/>
        <v>10</v>
      </c>
      <c r="U167" s="43">
        <f t="shared" si="979"/>
        <v>10</v>
      </c>
      <c r="V167" s="43">
        <f t="shared" si="979"/>
        <v>10</v>
      </c>
      <c r="Y167" s="43">
        <f t="shared" si="980"/>
        <v>10</v>
      </c>
      <c r="Z167" s="43">
        <f t="shared" si="980"/>
        <v>10</v>
      </c>
      <c r="AA167" s="43">
        <f t="shared" si="980"/>
        <v>10</v>
      </c>
      <c r="AB167" s="43">
        <f t="shared" si="980"/>
        <v>10</v>
      </c>
      <c r="AC167" s="43">
        <f t="shared" si="980"/>
        <v>10</v>
      </c>
      <c r="AK167" s="142"/>
      <c r="AX167" s="142"/>
      <c r="AZ167" s="42" t="s">
        <v>95</v>
      </c>
      <c r="BA167" s="43">
        <f t="shared" si="981"/>
        <v>10</v>
      </c>
      <c r="BB167" s="43">
        <f t="shared" si="981"/>
        <v>10</v>
      </c>
      <c r="BC167" s="43">
        <f t="shared" si="981"/>
        <v>10</v>
      </c>
      <c r="BD167" s="43">
        <f t="shared" si="981"/>
        <v>10</v>
      </c>
      <c r="BE167" s="43">
        <f t="shared" si="981"/>
        <v>10</v>
      </c>
      <c r="BH167" s="43">
        <f t="shared" si="982"/>
        <v>10</v>
      </c>
      <c r="BI167" s="43">
        <f t="shared" si="982"/>
        <v>10</v>
      </c>
      <c r="BJ167" s="43">
        <f t="shared" si="982"/>
        <v>10</v>
      </c>
      <c r="BK167" s="43">
        <f t="shared" si="982"/>
        <v>10</v>
      </c>
      <c r="BL167" s="43">
        <f t="shared" si="982"/>
        <v>10</v>
      </c>
      <c r="BO167" s="43">
        <f t="shared" si="983"/>
        <v>10</v>
      </c>
      <c r="BP167" s="43">
        <f t="shared" si="983"/>
        <v>10</v>
      </c>
      <c r="BQ167" s="43">
        <f t="shared" si="983"/>
        <v>10</v>
      </c>
      <c r="BR167" s="43">
        <f t="shared" si="983"/>
        <v>10</v>
      </c>
      <c r="BS167" s="43">
        <f t="shared" si="983"/>
        <v>10</v>
      </c>
      <c r="BV167" s="43">
        <f t="shared" si="984"/>
        <v>10</v>
      </c>
      <c r="BW167" s="43">
        <f t="shared" si="984"/>
        <v>10</v>
      </c>
      <c r="BX167" s="43">
        <f t="shared" si="984"/>
        <v>10</v>
      </c>
      <c r="BY167" s="43">
        <f t="shared" si="984"/>
        <v>10</v>
      </c>
      <c r="BZ167" s="43">
        <f t="shared" si="984"/>
        <v>10</v>
      </c>
      <c r="CH167" s="142"/>
    </row>
    <row r="168" spans="1:86" x14ac:dyDescent="0.3">
      <c r="A168" s="142"/>
      <c r="C168" s="42" t="s">
        <v>306</v>
      </c>
      <c r="D168" s="43">
        <f>SUMA(D162:D165)</f>
        <v>915145.86527792411</v>
      </c>
      <c r="E168" s="43">
        <f>SUMA(E162:E165)</f>
        <v>628686.30927351676</v>
      </c>
      <c r="F168" s="43">
        <f>SUMA(F162:F165)</f>
        <v>616831.73129177419</v>
      </c>
      <c r="G168" s="43">
        <f>SUMA(G162:G165)</f>
        <v>601358.38376663649</v>
      </c>
      <c r="H168" s="43">
        <f>SUMA(H162:H165)</f>
        <v>641021.89863080543</v>
      </c>
      <c r="K168" s="43">
        <f>SUMA(K162:K165)</f>
        <v>915145.86527792411</v>
      </c>
      <c r="L168" s="43">
        <f>SUMA(L162:L165)</f>
        <v>628686.30927351676</v>
      </c>
      <c r="M168" s="43">
        <f>SUMA(M162:M165)</f>
        <v>616831.73129177419</v>
      </c>
      <c r="N168" s="43">
        <f>SUMA(N162:N165)</f>
        <v>601358.38376663649</v>
      </c>
      <c r="O168" s="43">
        <f>SUMA(O162:O165)</f>
        <v>641021.89863080543</v>
      </c>
      <c r="R168" s="43">
        <f>SUMA(R162:R165)</f>
        <v>915145.86527792411</v>
      </c>
      <c r="S168" s="43">
        <f>SUMA(S162:S165)</f>
        <v>628686.30927351676</v>
      </c>
      <c r="T168" s="43">
        <f>SUMA(T162:T165)</f>
        <v>616831.73129177419</v>
      </c>
      <c r="U168" s="43">
        <f>SUMA(U162:U165)</f>
        <v>601358.38376663649</v>
      </c>
      <c r="V168" s="43">
        <f>SUMA(V162:V165)</f>
        <v>641021.89863080543</v>
      </c>
      <c r="Y168" s="43">
        <f>SUMA(Y162:Y165)</f>
        <v>915145.86527792411</v>
      </c>
      <c r="Z168" s="43">
        <f>SUMA(Z162:Z165)</f>
        <v>628686.30927351676</v>
      </c>
      <c r="AA168" s="43">
        <f>SUMA(AA162:AA165)</f>
        <v>616831.73129177419</v>
      </c>
      <c r="AB168" s="43">
        <f>SUMA(AB162:AB165)</f>
        <v>601358.38376663649</v>
      </c>
      <c r="AC168" s="43">
        <f>SUMA(AC162:AC165)</f>
        <v>641021.89863080543</v>
      </c>
      <c r="AK168" s="142"/>
      <c r="AX168" s="142"/>
      <c r="AZ168" s="42" t="s">
        <v>306</v>
      </c>
      <c r="BA168" s="43">
        <f>SUMA(BA162:BA165)</f>
        <v>915145.86527792411</v>
      </c>
      <c r="BB168" s="43">
        <f>SUMA(BB162:BB165)</f>
        <v>628686.30927351676</v>
      </c>
      <c r="BC168" s="43">
        <f>SUMA(BC162:BC165)</f>
        <v>616831.73129177419</v>
      </c>
      <c r="BD168" s="43">
        <f>SUMA(BD162:BD165)</f>
        <v>601358.38376663649</v>
      </c>
      <c r="BE168" s="43">
        <f>SUMA(BE162:BE165)</f>
        <v>641021.89863080543</v>
      </c>
      <c r="BH168" s="43">
        <f>SUMA(BH162:BH165)</f>
        <v>915145.86527792411</v>
      </c>
      <c r="BI168" s="43">
        <f>SUMA(BI162:BI165)</f>
        <v>628686.30927351676</v>
      </c>
      <c r="BJ168" s="43">
        <f>SUMA(BJ162:BJ165)</f>
        <v>616831.73129177419</v>
      </c>
      <c r="BK168" s="43">
        <f>SUMA(BK162:BK165)</f>
        <v>601358.38376663649</v>
      </c>
      <c r="BL168" s="43">
        <f>SUMA(BL162:BL165)</f>
        <v>641021.89863080543</v>
      </c>
      <c r="BO168" s="43">
        <f>SUMA(BO162:BO165)</f>
        <v>915145.86527792411</v>
      </c>
      <c r="BP168" s="43">
        <f>SUMA(BP162:BP165)</f>
        <v>628686.30927351676</v>
      </c>
      <c r="BQ168" s="43">
        <f>SUMA(BQ162:BQ165)</f>
        <v>616831.73129177419</v>
      </c>
      <c r="BR168" s="43">
        <f>SUMA(BR162:BR165)</f>
        <v>601358.38376663649</v>
      </c>
      <c r="BS168" s="43">
        <f>SUMA(BS162:BS165)</f>
        <v>641021.89863080543</v>
      </c>
      <c r="BV168" s="43">
        <f>SUMA(BV162:BV165)</f>
        <v>915145.86527792411</v>
      </c>
      <c r="BW168" s="43">
        <f>SUMA(BW162:BW165)</f>
        <v>628686.30927351676</v>
      </c>
      <c r="BX168" s="43">
        <f>SUMA(BX162:BX165)</f>
        <v>616831.73129177419</v>
      </c>
      <c r="BY168" s="43">
        <f>SUMA(BY162:BY165)</f>
        <v>601358.38376663649</v>
      </c>
      <c r="BZ168" s="43">
        <f>SUMA(BZ162:BZ165)</f>
        <v>641021.89863080543</v>
      </c>
      <c r="CH168" s="142"/>
    </row>
    <row r="169" spans="1:86" x14ac:dyDescent="0.3">
      <c r="A169" s="142"/>
      <c r="C169" s="42" t="s">
        <v>307</v>
      </c>
      <c r="D169" s="43">
        <f>SUMA(D162:D164)+D166</f>
        <v>1012150.472971847</v>
      </c>
      <c r="E169" s="43">
        <f>SUMA(E162:E164)+E166</f>
        <v>708121.54065303248</v>
      </c>
      <c r="F169" s="43">
        <f>SUMA(F162:F164)+F166</f>
        <v>696267.17818954727</v>
      </c>
      <c r="G169" s="43">
        <f>SUMA(G162:G164)+G166</f>
        <v>680620.39468927193</v>
      </c>
      <c r="H169" s="43">
        <f>SUMA(H162:H164)+H166</f>
        <v>726735.59851760976</v>
      </c>
      <c r="K169" s="43">
        <f>SUMA(K162:K164)+K166</f>
        <v>1012150.472971847</v>
      </c>
      <c r="L169" s="43">
        <f>SUMA(L162:L164)+L166</f>
        <v>708121.54065303248</v>
      </c>
      <c r="M169" s="43">
        <f>SUMA(M162:M164)+M166</f>
        <v>696267.17818954727</v>
      </c>
      <c r="N169" s="43">
        <f>SUMA(N162:N164)+N166</f>
        <v>680620.39468927193</v>
      </c>
      <c r="O169" s="43">
        <f>SUMA(O162:O164)+O166</f>
        <v>726735.59851760976</v>
      </c>
      <c r="R169" s="43">
        <f>SUMA(R162:R164)+R166</f>
        <v>1012150.472971847</v>
      </c>
      <c r="S169" s="43">
        <f>SUMA(S162:S164)+S166</f>
        <v>708121.54065303248</v>
      </c>
      <c r="T169" s="43">
        <f>SUMA(T162:T164)+T166</f>
        <v>696267.17818954727</v>
      </c>
      <c r="U169" s="43">
        <f>SUMA(U162:U164)+U166</f>
        <v>680620.39468927193</v>
      </c>
      <c r="V169" s="43">
        <f>SUMA(V162:V164)+V166</f>
        <v>726735.59851760976</v>
      </c>
      <c r="Y169" s="43">
        <f>SUMA(Y162:Y164)+Y166</f>
        <v>1012150.472971847</v>
      </c>
      <c r="Z169" s="43">
        <f>SUMA(Z162:Z164)+Z166</f>
        <v>708121.54065303248</v>
      </c>
      <c r="AA169" s="43">
        <f>SUMA(AA162:AA164)+AA166</f>
        <v>696267.17818954727</v>
      </c>
      <c r="AB169" s="43">
        <f>SUMA(AB162:AB164)+AB166</f>
        <v>680620.39468927193</v>
      </c>
      <c r="AC169" s="43">
        <f>SUMA(AC162:AC164)+AC166</f>
        <v>726735.59851760976</v>
      </c>
      <c r="AK169" s="142"/>
      <c r="AX169" s="142"/>
      <c r="AZ169" s="42" t="s">
        <v>307</v>
      </c>
      <c r="BA169" s="43">
        <f>SUMA(BA162:BA164)+BA166</f>
        <v>1012150.472971847</v>
      </c>
      <c r="BB169" s="43">
        <f>SUMA(BB162:BB164)+BB166</f>
        <v>708121.54065303248</v>
      </c>
      <c r="BC169" s="43">
        <f>SUMA(BC162:BC164)+BC166</f>
        <v>696267.17818954727</v>
      </c>
      <c r="BD169" s="43">
        <f>SUMA(BD162:BD164)+BD166</f>
        <v>680620.39468927193</v>
      </c>
      <c r="BE169" s="43">
        <f>SUMA(BE162:BE164)+BE166</f>
        <v>726735.59851760976</v>
      </c>
      <c r="BH169" s="43">
        <f>SUMA(BH162:BH164)+BH166</f>
        <v>1012150.472971847</v>
      </c>
      <c r="BI169" s="43">
        <f>SUMA(BI162:BI164)+BI166</f>
        <v>708121.54065303248</v>
      </c>
      <c r="BJ169" s="43">
        <f>SUMA(BJ162:BJ164)+BJ166</f>
        <v>696267.17818954727</v>
      </c>
      <c r="BK169" s="43">
        <f>SUMA(BK162:BK164)+BK166</f>
        <v>680620.39468927193</v>
      </c>
      <c r="BL169" s="43">
        <f>SUMA(BL162:BL164)+BL166</f>
        <v>726735.59851760976</v>
      </c>
      <c r="BO169" s="43">
        <f>SUMA(BO162:BO164)+BO166</f>
        <v>1012150.472971847</v>
      </c>
      <c r="BP169" s="43">
        <f>SUMA(BP162:BP164)+BP166</f>
        <v>708121.54065303248</v>
      </c>
      <c r="BQ169" s="43">
        <f>SUMA(BQ162:BQ164)+BQ166</f>
        <v>696267.17818954727</v>
      </c>
      <c r="BR169" s="43">
        <f>SUMA(BR162:BR164)+BR166</f>
        <v>680620.39468927193</v>
      </c>
      <c r="BS169" s="43">
        <f>SUMA(BS162:BS164)+BS166</f>
        <v>726735.59851760976</v>
      </c>
      <c r="BV169" s="43">
        <f>SUMA(BV162:BV164)+BV166</f>
        <v>1012150.472971847</v>
      </c>
      <c r="BW169" s="43">
        <f>SUMA(BW162:BW164)+BW166</f>
        <v>708121.54065303248</v>
      </c>
      <c r="BX169" s="43">
        <f>SUMA(BX162:BX164)+BX166</f>
        <v>696267.17818954727</v>
      </c>
      <c r="BY169" s="43">
        <f>SUMA(BY162:BY164)+BY166</f>
        <v>680620.39468927193</v>
      </c>
      <c r="BZ169" s="43">
        <f>SUMA(BZ162:BZ164)+BZ166</f>
        <v>726735.59851760976</v>
      </c>
      <c r="CH169" s="142"/>
    </row>
    <row r="170" spans="1:86" x14ac:dyDescent="0.3">
      <c r="A170" s="142"/>
      <c r="C170" s="42" t="s">
        <v>291</v>
      </c>
      <c r="D170" s="43">
        <f t="shared" ref="D170:H179" si="985">D116</f>
        <v>4.8923679060665368E-3</v>
      </c>
      <c r="E170" s="43">
        <f t="shared" si="985"/>
        <v>4.8923679060665368E-3</v>
      </c>
      <c r="F170" s="43">
        <f t="shared" si="985"/>
        <v>4.8923679060665368E-3</v>
      </c>
      <c r="G170" s="43">
        <f t="shared" si="985"/>
        <v>4.8923679060665368E-3</v>
      </c>
      <c r="H170" s="43">
        <f t="shared" si="985"/>
        <v>4.8923679060665368E-3</v>
      </c>
      <c r="K170" s="43">
        <f t="shared" ref="K170:O179" si="986">K116</f>
        <v>4.8923679060665368E-3</v>
      </c>
      <c r="L170" s="43">
        <f t="shared" si="986"/>
        <v>4.8923679060665368E-3</v>
      </c>
      <c r="M170" s="43">
        <f t="shared" si="986"/>
        <v>4.8923679060665368E-3</v>
      </c>
      <c r="N170" s="43">
        <f t="shared" si="986"/>
        <v>4.8923679060665368E-3</v>
      </c>
      <c r="O170" s="43">
        <f t="shared" si="986"/>
        <v>4.8923679060665368E-3</v>
      </c>
      <c r="R170" s="43">
        <f t="shared" ref="R170:V179" si="987">R116</f>
        <v>4.8923679060665368E-3</v>
      </c>
      <c r="S170" s="43">
        <f t="shared" si="987"/>
        <v>4.8923679060665368E-3</v>
      </c>
      <c r="T170" s="43">
        <f t="shared" si="987"/>
        <v>4.8923679060665368E-3</v>
      </c>
      <c r="U170" s="43">
        <f t="shared" si="987"/>
        <v>4.8923679060665368E-3</v>
      </c>
      <c r="V170" s="43">
        <f t="shared" si="987"/>
        <v>4.8923679060665368E-3</v>
      </c>
      <c r="Y170" s="43">
        <f t="shared" ref="Y170:AC179" si="988">Y116</f>
        <v>4.8923679060665368E-3</v>
      </c>
      <c r="Z170" s="43">
        <f t="shared" si="988"/>
        <v>4.8923679060665368E-3</v>
      </c>
      <c r="AA170" s="43">
        <f t="shared" si="988"/>
        <v>4.8923679060665368E-3</v>
      </c>
      <c r="AB170" s="43">
        <f t="shared" si="988"/>
        <v>4.8923679060665368E-3</v>
      </c>
      <c r="AC170" s="43">
        <f t="shared" si="988"/>
        <v>4.8923679060665368E-3</v>
      </c>
      <c r="AK170" s="142"/>
      <c r="AX170" s="142"/>
      <c r="AZ170" s="42" t="s">
        <v>291</v>
      </c>
      <c r="BA170" s="43">
        <f t="shared" ref="BA170:BE179" si="989">BA116</f>
        <v>6.5231572080887154E-3</v>
      </c>
      <c r="BB170" s="43">
        <f t="shared" si="989"/>
        <v>6.5231572080887154E-3</v>
      </c>
      <c r="BC170" s="43">
        <f t="shared" si="989"/>
        <v>6.5231572080887154E-3</v>
      </c>
      <c r="BD170" s="43">
        <f t="shared" si="989"/>
        <v>6.5231572080887154E-3</v>
      </c>
      <c r="BE170" s="43">
        <f t="shared" si="989"/>
        <v>6.5231572080887154E-3</v>
      </c>
      <c r="BH170" s="43">
        <f t="shared" ref="BH170:BL179" si="990">BH116</f>
        <v>6.5231572080887154E-3</v>
      </c>
      <c r="BI170" s="43">
        <f t="shared" si="990"/>
        <v>6.5231572080887154E-3</v>
      </c>
      <c r="BJ170" s="43">
        <f t="shared" si="990"/>
        <v>6.5231572080887154E-3</v>
      </c>
      <c r="BK170" s="43">
        <f t="shared" si="990"/>
        <v>6.5231572080887154E-3</v>
      </c>
      <c r="BL170" s="43">
        <f t="shared" si="990"/>
        <v>6.5231572080887154E-3</v>
      </c>
      <c r="BO170" s="43">
        <f t="shared" ref="BO170:BS179" si="991">BO116</f>
        <v>6.5231572080887154E-3</v>
      </c>
      <c r="BP170" s="43">
        <f t="shared" si="991"/>
        <v>6.5231572080887154E-3</v>
      </c>
      <c r="BQ170" s="43">
        <f t="shared" si="991"/>
        <v>6.5231572080887154E-3</v>
      </c>
      <c r="BR170" s="43">
        <f t="shared" si="991"/>
        <v>6.5231572080887154E-3</v>
      </c>
      <c r="BS170" s="43">
        <f t="shared" si="991"/>
        <v>6.5231572080887154E-3</v>
      </c>
      <c r="BV170" s="43">
        <f t="shared" ref="BV170:BZ179" si="992">BV116</f>
        <v>6.5231572080887154E-3</v>
      </c>
      <c r="BW170" s="43">
        <f t="shared" si="992"/>
        <v>6.5231572080887154E-3</v>
      </c>
      <c r="BX170" s="43">
        <f t="shared" si="992"/>
        <v>6.5231572080887154E-3</v>
      </c>
      <c r="BY170" s="43">
        <f t="shared" si="992"/>
        <v>6.5231572080887154E-3</v>
      </c>
      <c r="BZ170" s="43">
        <f t="shared" si="992"/>
        <v>6.5231572080887154E-3</v>
      </c>
      <c r="CH170" s="142"/>
    </row>
    <row r="171" spans="1:86" x14ac:dyDescent="0.3">
      <c r="A171" s="142"/>
      <c r="C171" s="42" t="s">
        <v>308</v>
      </c>
      <c r="D171" s="43">
        <f t="shared" si="985"/>
        <v>0</v>
      </c>
      <c r="E171" s="43">
        <f t="shared" si="985"/>
        <v>0</v>
      </c>
      <c r="F171" s="43">
        <f t="shared" si="985"/>
        <v>0</v>
      </c>
      <c r="G171" s="43">
        <f t="shared" si="985"/>
        <v>0</v>
      </c>
      <c r="H171" s="43">
        <f t="shared" si="985"/>
        <v>0</v>
      </c>
      <c r="K171" s="43">
        <f t="shared" si="986"/>
        <v>0</v>
      </c>
      <c r="L171" s="43">
        <f t="shared" si="986"/>
        <v>0</v>
      </c>
      <c r="M171" s="43">
        <f t="shared" si="986"/>
        <v>0</v>
      </c>
      <c r="N171" s="43">
        <f t="shared" si="986"/>
        <v>0</v>
      </c>
      <c r="O171" s="43">
        <f t="shared" si="986"/>
        <v>0</v>
      </c>
      <c r="R171" s="43">
        <f t="shared" si="987"/>
        <v>0</v>
      </c>
      <c r="S171" s="43">
        <f t="shared" si="987"/>
        <v>0</v>
      </c>
      <c r="T171" s="43">
        <f t="shared" si="987"/>
        <v>0</v>
      </c>
      <c r="U171" s="43">
        <f t="shared" si="987"/>
        <v>0</v>
      </c>
      <c r="V171" s="43">
        <f t="shared" si="987"/>
        <v>0</v>
      </c>
      <c r="Y171" s="43">
        <f t="shared" si="988"/>
        <v>0</v>
      </c>
      <c r="Z171" s="43">
        <f t="shared" si="988"/>
        <v>0</v>
      </c>
      <c r="AA171" s="43">
        <f t="shared" si="988"/>
        <v>0</v>
      </c>
      <c r="AB171" s="43">
        <f t="shared" si="988"/>
        <v>0</v>
      </c>
      <c r="AC171" s="43">
        <f t="shared" si="988"/>
        <v>0</v>
      </c>
      <c r="AK171" s="142"/>
      <c r="AX171" s="142"/>
      <c r="AZ171" s="42" t="s">
        <v>308</v>
      </c>
      <c r="BA171" s="43">
        <f t="shared" si="989"/>
        <v>0</v>
      </c>
      <c r="BB171" s="43">
        <f t="shared" si="989"/>
        <v>0</v>
      </c>
      <c r="BC171" s="43">
        <f t="shared" si="989"/>
        <v>0</v>
      </c>
      <c r="BD171" s="43">
        <f t="shared" si="989"/>
        <v>0</v>
      </c>
      <c r="BE171" s="43">
        <f t="shared" si="989"/>
        <v>0</v>
      </c>
      <c r="BH171" s="43">
        <f t="shared" si="990"/>
        <v>0</v>
      </c>
      <c r="BI171" s="43">
        <f t="shared" si="990"/>
        <v>0</v>
      </c>
      <c r="BJ171" s="43">
        <f t="shared" si="990"/>
        <v>0</v>
      </c>
      <c r="BK171" s="43">
        <f t="shared" si="990"/>
        <v>0</v>
      </c>
      <c r="BL171" s="43">
        <f t="shared" si="990"/>
        <v>0</v>
      </c>
      <c r="BO171" s="43">
        <f t="shared" si="991"/>
        <v>0</v>
      </c>
      <c r="BP171" s="43">
        <f t="shared" si="991"/>
        <v>0</v>
      </c>
      <c r="BQ171" s="43">
        <f t="shared" si="991"/>
        <v>0</v>
      </c>
      <c r="BR171" s="43">
        <f t="shared" si="991"/>
        <v>0</v>
      </c>
      <c r="BS171" s="43">
        <f t="shared" si="991"/>
        <v>0</v>
      </c>
      <c r="BV171" s="43">
        <f t="shared" si="992"/>
        <v>0</v>
      </c>
      <c r="BW171" s="43">
        <f t="shared" si="992"/>
        <v>0</v>
      </c>
      <c r="BX171" s="43">
        <f t="shared" si="992"/>
        <v>0</v>
      </c>
      <c r="BY171" s="43">
        <f t="shared" si="992"/>
        <v>0</v>
      </c>
      <c r="BZ171" s="43">
        <f t="shared" si="992"/>
        <v>0</v>
      </c>
      <c r="CH171" s="142"/>
    </row>
    <row r="172" spans="1:86" x14ac:dyDescent="0.3">
      <c r="A172" s="142"/>
      <c r="C172" s="42" t="s">
        <v>309</v>
      </c>
      <c r="D172" s="43">
        <f t="shared" si="985"/>
        <v>31536000</v>
      </c>
      <c r="E172" s="43">
        <f t="shared" si="985"/>
        <v>31536000</v>
      </c>
      <c r="F172" s="43">
        <f t="shared" si="985"/>
        <v>31536000</v>
      </c>
      <c r="G172" s="43">
        <f t="shared" si="985"/>
        <v>31536000</v>
      </c>
      <c r="H172" s="43">
        <f t="shared" si="985"/>
        <v>31536000</v>
      </c>
      <c r="K172" s="43">
        <f t="shared" si="986"/>
        <v>31536000</v>
      </c>
      <c r="L172" s="43">
        <f t="shared" si="986"/>
        <v>31536000</v>
      </c>
      <c r="M172" s="43">
        <f t="shared" si="986"/>
        <v>31536000</v>
      </c>
      <c r="N172" s="43">
        <f t="shared" si="986"/>
        <v>31536000</v>
      </c>
      <c r="O172" s="43">
        <f t="shared" si="986"/>
        <v>31536000</v>
      </c>
      <c r="R172" s="43">
        <f t="shared" si="987"/>
        <v>31536000</v>
      </c>
      <c r="S172" s="43">
        <f t="shared" si="987"/>
        <v>31536000</v>
      </c>
      <c r="T172" s="43">
        <f t="shared" si="987"/>
        <v>31536000</v>
      </c>
      <c r="U172" s="43">
        <f t="shared" si="987"/>
        <v>31536000</v>
      </c>
      <c r="V172" s="43">
        <f t="shared" si="987"/>
        <v>31536000</v>
      </c>
      <c r="Y172" s="43">
        <f t="shared" si="988"/>
        <v>31536000</v>
      </c>
      <c r="Z172" s="43">
        <f t="shared" si="988"/>
        <v>31536000</v>
      </c>
      <c r="AA172" s="43">
        <f t="shared" si="988"/>
        <v>31536000</v>
      </c>
      <c r="AB172" s="43">
        <f t="shared" si="988"/>
        <v>31536000</v>
      </c>
      <c r="AC172" s="43">
        <f t="shared" si="988"/>
        <v>31536000</v>
      </c>
      <c r="AK172" s="142"/>
      <c r="AX172" s="142"/>
      <c r="AZ172" s="42" t="s">
        <v>309</v>
      </c>
      <c r="BA172" s="43">
        <f t="shared" si="989"/>
        <v>31536000</v>
      </c>
      <c r="BB172" s="43">
        <f t="shared" si="989"/>
        <v>31536000</v>
      </c>
      <c r="BC172" s="43">
        <f t="shared" si="989"/>
        <v>31536000</v>
      </c>
      <c r="BD172" s="43">
        <f t="shared" si="989"/>
        <v>31536000</v>
      </c>
      <c r="BE172" s="43">
        <f t="shared" si="989"/>
        <v>31536000</v>
      </c>
      <c r="BH172" s="43">
        <f t="shared" si="990"/>
        <v>31536000</v>
      </c>
      <c r="BI172" s="43">
        <f t="shared" si="990"/>
        <v>31536000</v>
      </c>
      <c r="BJ172" s="43">
        <f t="shared" si="990"/>
        <v>31536000</v>
      </c>
      <c r="BK172" s="43">
        <f t="shared" si="990"/>
        <v>31536000</v>
      </c>
      <c r="BL172" s="43">
        <f t="shared" si="990"/>
        <v>31536000</v>
      </c>
      <c r="BO172" s="43">
        <f t="shared" si="991"/>
        <v>31536000</v>
      </c>
      <c r="BP172" s="43">
        <f t="shared" si="991"/>
        <v>31536000</v>
      </c>
      <c r="BQ172" s="43">
        <f t="shared" si="991"/>
        <v>31536000</v>
      </c>
      <c r="BR172" s="43">
        <f t="shared" si="991"/>
        <v>31536000</v>
      </c>
      <c r="BS172" s="43">
        <f t="shared" si="991"/>
        <v>31536000</v>
      </c>
      <c r="BV172" s="43">
        <f t="shared" si="992"/>
        <v>31536000</v>
      </c>
      <c r="BW172" s="43">
        <f t="shared" si="992"/>
        <v>31536000</v>
      </c>
      <c r="BX172" s="43">
        <f t="shared" si="992"/>
        <v>31536000</v>
      </c>
      <c r="BY172" s="43">
        <f t="shared" si="992"/>
        <v>31536000</v>
      </c>
      <c r="BZ172" s="43">
        <f t="shared" si="992"/>
        <v>31536000</v>
      </c>
      <c r="CH172" s="142"/>
    </row>
    <row r="173" spans="1:86" x14ac:dyDescent="0.3">
      <c r="A173" s="142"/>
      <c r="C173" s="42" t="s">
        <v>450</v>
      </c>
      <c r="D173" s="43">
        <f t="shared" si="985"/>
        <v>0.45444579780755179</v>
      </c>
      <c r="E173" s="43">
        <f t="shared" si="985"/>
        <v>0.45444579780755179</v>
      </c>
      <c r="F173" s="43">
        <f t="shared" si="985"/>
        <v>0.45444579780755179</v>
      </c>
      <c r="G173" s="43">
        <f t="shared" si="985"/>
        <v>0.45444579780755179</v>
      </c>
      <c r="H173" s="43">
        <f t="shared" si="985"/>
        <v>0.45444579780755179</v>
      </c>
      <c r="K173" s="43">
        <f t="shared" si="986"/>
        <v>0.25444579780755183</v>
      </c>
      <c r="L173" s="43">
        <f t="shared" si="986"/>
        <v>0.25444579780755183</v>
      </c>
      <c r="M173" s="43">
        <f t="shared" si="986"/>
        <v>0.25444579780755183</v>
      </c>
      <c r="N173" s="43">
        <f t="shared" si="986"/>
        <v>0.25444579780755183</v>
      </c>
      <c r="O173" s="43">
        <f t="shared" si="986"/>
        <v>0.25444579780755183</v>
      </c>
      <c r="R173" s="43">
        <f t="shared" si="987"/>
        <v>0.45444579780755179</v>
      </c>
      <c r="S173" s="43">
        <f t="shared" si="987"/>
        <v>0.45444579780755179</v>
      </c>
      <c r="T173" s="43">
        <f t="shared" si="987"/>
        <v>0.45444579780755179</v>
      </c>
      <c r="U173" s="43">
        <f t="shared" si="987"/>
        <v>0.45444579780755179</v>
      </c>
      <c r="V173" s="43">
        <f t="shared" si="987"/>
        <v>0.45444579780755179</v>
      </c>
      <c r="Y173" s="43">
        <f t="shared" si="988"/>
        <v>0.25444579780755183</v>
      </c>
      <c r="Z173" s="43">
        <f t="shared" si="988"/>
        <v>0.25444579780755183</v>
      </c>
      <c r="AA173" s="43">
        <f t="shared" si="988"/>
        <v>0.25444579780755183</v>
      </c>
      <c r="AB173" s="43">
        <f t="shared" si="988"/>
        <v>0.25444579780755183</v>
      </c>
      <c r="AC173" s="43">
        <f t="shared" si="988"/>
        <v>0.25444579780755183</v>
      </c>
      <c r="AK173" s="142"/>
      <c r="AX173" s="142"/>
      <c r="AZ173" s="42" t="s">
        <v>450</v>
      </c>
      <c r="BA173" s="43">
        <f t="shared" si="989"/>
        <v>0.45444579780755179</v>
      </c>
      <c r="BB173" s="43">
        <f t="shared" si="989"/>
        <v>0.45444579780755179</v>
      </c>
      <c r="BC173" s="43">
        <f t="shared" si="989"/>
        <v>0.45444579780755179</v>
      </c>
      <c r="BD173" s="43">
        <f t="shared" si="989"/>
        <v>0.45444579780755179</v>
      </c>
      <c r="BE173" s="43">
        <f t="shared" si="989"/>
        <v>0.45444579780755179</v>
      </c>
      <c r="BH173" s="43">
        <f t="shared" si="990"/>
        <v>0.25444579780755183</v>
      </c>
      <c r="BI173" s="43">
        <f t="shared" si="990"/>
        <v>0.25444579780755183</v>
      </c>
      <c r="BJ173" s="43">
        <f t="shared" si="990"/>
        <v>0.25444579780755183</v>
      </c>
      <c r="BK173" s="43">
        <f t="shared" si="990"/>
        <v>0.25444579780755183</v>
      </c>
      <c r="BL173" s="43">
        <f t="shared" si="990"/>
        <v>0.25444579780755183</v>
      </c>
      <c r="BO173" s="43">
        <f t="shared" si="991"/>
        <v>0.45444579780755179</v>
      </c>
      <c r="BP173" s="43">
        <f t="shared" si="991"/>
        <v>0.45444579780755179</v>
      </c>
      <c r="BQ173" s="43">
        <f t="shared" si="991"/>
        <v>0.45444579780755179</v>
      </c>
      <c r="BR173" s="43">
        <f t="shared" si="991"/>
        <v>0.45444579780755179</v>
      </c>
      <c r="BS173" s="43">
        <f t="shared" si="991"/>
        <v>0.45444579780755179</v>
      </c>
      <c r="BV173" s="43">
        <f t="shared" si="992"/>
        <v>0.25444579780755183</v>
      </c>
      <c r="BW173" s="43">
        <f t="shared" si="992"/>
        <v>0.25444579780755183</v>
      </c>
      <c r="BX173" s="43">
        <f t="shared" si="992"/>
        <v>0.25444579780755183</v>
      </c>
      <c r="BY173" s="43">
        <f t="shared" si="992"/>
        <v>0.25444579780755183</v>
      </c>
      <c r="BZ173" s="43">
        <f t="shared" si="992"/>
        <v>0.25444579780755183</v>
      </c>
      <c r="CH173" s="142"/>
    </row>
    <row r="174" spans="1:86" x14ac:dyDescent="0.3">
      <c r="A174" s="142"/>
      <c r="C174" s="42" t="s">
        <v>456</v>
      </c>
      <c r="D174" s="43">
        <f t="shared" si="985"/>
        <v>1.71696E-2</v>
      </c>
      <c r="E174" s="43">
        <f t="shared" si="985"/>
        <v>1.71696E-2</v>
      </c>
      <c r="F174" s="43">
        <f t="shared" si="985"/>
        <v>1.71696E-2</v>
      </c>
      <c r="G174" s="43">
        <f t="shared" si="985"/>
        <v>1.71696E-2</v>
      </c>
      <c r="H174" s="43">
        <f t="shared" si="985"/>
        <v>1.71696E-2</v>
      </c>
      <c r="K174" s="43">
        <f t="shared" si="986"/>
        <v>1.71696E-2</v>
      </c>
      <c r="L174" s="43">
        <f t="shared" si="986"/>
        <v>1.71696E-2</v>
      </c>
      <c r="M174" s="43">
        <f t="shared" si="986"/>
        <v>1.71696E-2</v>
      </c>
      <c r="N174" s="43">
        <f t="shared" si="986"/>
        <v>1.71696E-2</v>
      </c>
      <c r="O174" s="43">
        <f t="shared" si="986"/>
        <v>1.71696E-2</v>
      </c>
      <c r="R174" s="43">
        <f t="shared" si="987"/>
        <v>1.71696E-2</v>
      </c>
      <c r="S174" s="43">
        <f t="shared" si="987"/>
        <v>1.71696E-2</v>
      </c>
      <c r="T174" s="43">
        <f t="shared" si="987"/>
        <v>1.71696E-2</v>
      </c>
      <c r="U174" s="43">
        <f t="shared" si="987"/>
        <v>1.71696E-2</v>
      </c>
      <c r="V174" s="43">
        <f t="shared" si="987"/>
        <v>1.71696E-2</v>
      </c>
      <c r="Y174" s="43">
        <f t="shared" si="988"/>
        <v>1.71696E-2</v>
      </c>
      <c r="Z174" s="43">
        <f t="shared" si="988"/>
        <v>1.71696E-2</v>
      </c>
      <c r="AA174" s="43">
        <f t="shared" si="988"/>
        <v>1.71696E-2</v>
      </c>
      <c r="AB174" s="43">
        <f t="shared" si="988"/>
        <v>1.71696E-2</v>
      </c>
      <c r="AC174" s="43">
        <f t="shared" si="988"/>
        <v>1.71696E-2</v>
      </c>
      <c r="AK174" s="142"/>
      <c r="AX174" s="142"/>
      <c r="AZ174" s="42" t="str">
        <f>C174</f>
        <v>Total operational losses (OL) [10],[15] (/1)</v>
      </c>
      <c r="BA174" s="43">
        <f t="shared" si="989"/>
        <v>1.2877200000000002E-2</v>
      </c>
      <c r="BB174" s="43">
        <f t="shared" si="989"/>
        <v>1.2877200000000002E-2</v>
      </c>
      <c r="BC174" s="43">
        <f t="shared" si="989"/>
        <v>1.2877200000000002E-2</v>
      </c>
      <c r="BD174" s="43">
        <f t="shared" si="989"/>
        <v>1.2877200000000002E-2</v>
      </c>
      <c r="BE174" s="43">
        <f t="shared" si="989"/>
        <v>1.2877200000000002E-2</v>
      </c>
      <c r="BH174" s="43">
        <f t="shared" si="990"/>
        <v>1.2877200000000002E-2</v>
      </c>
      <c r="BI174" s="43">
        <f t="shared" si="990"/>
        <v>1.2877200000000002E-2</v>
      </c>
      <c r="BJ174" s="43">
        <f t="shared" si="990"/>
        <v>1.2877200000000002E-2</v>
      </c>
      <c r="BK174" s="43">
        <f t="shared" si="990"/>
        <v>1.2877200000000002E-2</v>
      </c>
      <c r="BL174" s="43">
        <f t="shared" si="990"/>
        <v>1.2877200000000002E-2</v>
      </c>
      <c r="BO174" s="43">
        <f t="shared" si="991"/>
        <v>1.2877200000000002E-2</v>
      </c>
      <c r="BP174" s="43">
        <f t="shared" si="991"/>
        <v>1.2877200000000002E-2</v>
      </c>
      <c r="BQ174" s="43">
        <f t="shared" si="991"/>
        <v>1.2877200000000002E-2</v>
      </c>
      <c r="BR174" s="43">
        <f t="shared" si="991"/>
        <v>1.2877200000000002E-2</v>
      </c>
      <c r="BS174" s="43">
        <f t="shared" si="991"/>
        <v>1.2877200000000002E-2</v>
      </c>
      <c r="BV174" s="43">
        <f t="shared" si="992"/>
        <v>1.2877200000000002E-2</v>
      </c>
      <c r="BW174" s="43">
        <f t="shared" si="992"/>
        <v>1.2877200000000002E-2</v>
      </c>
      <c r="BX174" s="43">
        <f t="shared" si="992"/>
        <v>1.2877200000000002E-2</v>
      </c>
      <c r="BY174" s="43">
        <f t="shared" si="992"/>
        <v>1.2877200000000002E-2</v>
      </c>
      <c r="BZ174" s="43">
        <f t="shared" si="992"/>
        <v>1.2877200000000002E-2</v>
      </c>
      <c r="CH174" s="142"/>
    </row>
    <row r="175" spans="1:86" x14ac:dyDescent="0.3">
      <c r="A175" s="142"/>
      <c r="C175" s="42" t="str">
        <f>'ESOIstatic Ebus'!AZ175</f>
        <v>Charge losses ratio (CL) [15] (/1)</v>
      </c>
      <c r="D175" s="43">
        <f t="shared" si="985"/>
        <v>0.31315468940316687</v>
      </c>
      <c r="E175" s="43">
        <f t="shared" si="985"/>
        <v>0.31315468940316687</v>
      </c>
      <c r="F175" s="43">
        <f t="shared" si="985"/>
        <v>0.31315468940316687</v>
      </c>
      <c r="G175" s="43">
        <f t="shared" si="985"/>
        <v>0.31315468940316687</v>
      </c>
      <c r="H175" s="43">
        <f t="shared" si="985"/>
        <v>0.31315468940316687</v>
      </c>
      <c r="K175" s="43">
        <f t="shared" si="986"/>
        <v>0.31315468940316687</v>
      </c>
      <c r="L175" s="43">
        <f t="shared" si="986"/>
        <v>0.31315468940316687</v>
      </c>
      <c r="M175" s="43">
        <f t="shared" si="986"/>
        <v>0.31315468940316687</v>
      </c>
      <c r="N175" s="43">
        <f t="shared" si="986"/>
        <v>0.31315468940316687</v>
      </c>
      <c r="O175" s="43">
        <f t="shared" si="986"/>
        <v>0.31315468940316687</v>
      </c>
      <c r="R175" s="43">
        <f t="shared" si="987"/>
        <v>0.11315468940316686</v>
      </c>
      <c r="S175" s="43">
        <f t="shared" si="987"/>
        <v>0.11315468940316686</v>
      </c>
      <c r="T175" s="43">
        <f t="shared" si="987"/>
        <v>0.11315468940316686</v>
      </c>
      <c r="U175" s="43">
        <f t="shared" si="987"/>
        <v>0.11315468940316686</v>
      </c>
      <c r="V175" s="43">
        <f t="shared" si="987"/>
        <v>0.11315468940316686</v>
      </c>
      <c r="Y175" s="43">
        <f t="shared" si="988"/>
        <v>0.11315468940316686</v>
      </c>
      <c r="Z175" s="43">
        <f t="shared" si="988"/>
        <v>0.11315468940316686</v>
      </c>
      <c r="AA175" s="43">
        <f t="shared" si="988"/>
        <v>0.11315468940316686</v>
      </c>
      <c r="AB175" s="43">
        <f t="shared" si="988"/>
        <v>0.11315468940316686</v>
      </c>
      <c r="AC175" s="43">
        <f t="shared" si="988"/>
        <v>0.11315468940316686</v>
      </c>
      <c r="AK175" s="142"/>
      <c r="AX175" s="142"/>
      <c r="AZ175" s="42" t="str">
        <f>C175</f>
        <v>Charge losses ratio (CL) [15] (/1)</v>
      </c>
      <c r="BA175" s="43">
        <f t="shared" si="989"/>
        <v>0.31315468940316687</v>
      </c>
      <c r="BB175" s="43">
        <f t="shared" si="989"/>
        <v>0.31315468940316687</v>
      </c>
      <c r="BC175" s="43">
        <f t="shared" si="989"/>
        <v>0.31315468940316687</v>
      </c>
      <c r="BD175" s="43">
        <f t="shared" si="989"/>
        <v>0.31315468940316687</v>
      </c>
      <c r="BE175" s="43">
        <f t="shared" si="989"/>
        <v>0.31315468940316687</v>
      </c>
      <c r="BH175" s="43">
        <f t="shared" si="990"/>
        <v>0.31315468940316687</v>
      </c>
      <c r="BI175" s="43">
        <f t="shared" si="990"/>
        <v>0.31315468940316687</v>
      </c>
      <c r="BJ175" s="43">
        <f t="shared" si="990"/>
        <v>0.31315468940316687</v>
      </c>
      <c r="BK175" s="43">
        <f t="shared" si="990"/>
        <v>0.31315468940316687</v>
      </c>
      <c r="BL175" s="43">
        <f t="shared" si="990"/>
        <v>0.31315468940316687</v>
      </c>
      <c r="BO175" s="43">
        <f t="shared" si="991"/>
        <v>0.11315468940316686</v>
      </c>
      <c r="BP175" s="43">
        <f t="shared" si="991"/>
        <v>0.11315468940316686</v>
      </c>
      <c r="BQ175" s="43">
        <f t="shared" si="991"/>
        <v>0.11315468940316686</v>
      </c>
      <c r="BR175" s="43">
        <f t="shared" si="991"/>
        <v>0.11315468940316686</v>
      </c>
      <c r="BS175" s="43">
        <f t="shared" si="991"/>
        <v>0.11315468940316686</v>
      </c>
      <c r="BV175" s="43">
        <f t="shared" si="992"/>
        <v>0.11315468940316686</v>
      </c>
      <c r="BW175" s="43">
        <f t="shared" si="992"/>
        <v>0.11315468940316686</v>
      </c>
      <c r="BX175" s="43">
        <f t="shared" si="992"/>
        <v>0.11315468940316686</v>
      </c>
      <c r="BY175" s="43">
        <f t="shared" si="992"/>
        <v>0.11315468940316686</v>
      </c>
      <c r="BZ175" s="43">
        <f t="shared" si="992"/>
        <v>0.11315468940316686</v>
      </c>
      <c r="CH175" s="142"/>
    </row>
    <row r="176" spans="1:86" x14ac:dyDescent="0.3">
      <c r="A176" s="142"/>
      <c r="C176" s="42" t="s">
        <v>303</v>
      </c>
      <c r="D176" s="43">
        <f t="shared" si="985"/>
        <v>827260.33591926238</v>
      </c>
      <c r="E176" s="43">
        <f t="shared" si="985"/>
        <v>827260.33591926238</v>
      </c>
      <c r="F176" s="43">
        <f t="shared" si="985"/>
        <v>827260.33591926238</v>
      </c>
      <c r="G176" s="43">
        <f t="shared" si="985"/>
        <v>827260.33591926238</v>
      </c>
      <c r="H176" s="43">
        <f t="shared" si="985"/>
        <v>827260.33591926238</v>
      </c>
      <c r="K176" s="43">
        <f t="shared" si="986"/>
        <v>1130533.7164906911</v>
      </c>
      <c r="L176" s="43">
        <f t="shared" si="986"/>
        <v>1130533.7164906911</v>
      </c>
      <c r="M176" s="43">
        <f t="shared" si="986"/>
        <v>1130533.7164906911</v>
      </c>
      <c r="N176" s="43">
        <f t="shared" si="986"/>
        <v>1130533.7164906911</v>
      </c>
      <c r="O176" s="43">
        <f t="shared" si="986"/>
        <v>1130533.7164906911</v>
      </c>
      <c r="R176" s="43">
        <f t="shared" si="987"/>
        <v>827260.33591926238</v>
      </c>
      <c r="S176" s="43">
        <f t="shared" si="987"/>
        <v>827260.33591926238</v>
      </c>
      <c r="T176" s="43">
        <f t="shared" si="987"/>
        <v>827260.33591926238</v>
      </c>
      <c r="U176" s="43">
        <f t="shared" si="987"/>
        <v>827260.33591926238</v>
      </c>
      <c r="V176" s="43">
        <f t="shared" si="987"/>
        <v>827260.33591926238</v>
      </c>
      <c r="Y176" s="43">
        <f t="shared" si="988"/>
        <v>1130533.7164906911</v>
      </c>
      <c r="Z176" s="43">
        <f t="shared" si="988"/>
        <v>1130533.7164906911</v>
      </c>
      <c r="AA176" s="43">
        <f t="shared" si="988"/>
        <v>1130533.7164906911</v>
      </c>
      <c r="AB176" s="43">
        <f t="shared" si="988"/>
        <v>1130533.7164906911</v>
      </c>
      <c r="AC176" s="43">
        <f t="shared" si="988"/>
        <v>1130533.7164906911</v>
      </c>
      <c r="AK176" s="142"/>
      <c r="AX176" s="142"/>
      <c r="AZ176" s="42" t="s">
        <v>303</v>
      </c>
      <c r="BA176" s="43">
        <f t="shared" si="989"/>
        <v>1107831.0684753784</v>
      </c>
      <c r="BB176" s="43">
        <f t="shared" si="989"/>
        <v>1107831.0684753784</v>
      </c>
      <c r="BC176" s="43">
        <f t="shared" si="989"/>
        <v>1107831.0684753784</v>
      </c>
      <c r="BD176" s="43">
        <f t="shared" si="989"/>
        <v>1107831.0684753784</v>
      </c>
      <c r="BE176" s="43">
        <f t="shared" si="989"/>
        <v>1107831.0684753784</v>
      </c>
      <c r="BH176" s="43">
        <f t="shared" si="990"/>
        <v>1513961.5919039499</v>
      </c>
      <c r="BI176" s="43">
        <f t="shared" si="990"/>
        <v>1513961.5919039499</v>
      </c>
      <c r="BJ176" s="43">
        <f t="shared" si="990"/>
        <v>1513961.5919039499</v>
      </c>
      <c r="BK176" s="43">
        <f t="shared" si="990"/>
        <v>1513961.5919039499</v>
      </c>
      <c r="BL176" s="43">
        <f t="shared" si="990"/>
        <v>1513961.5919039499</v>
      </c>
      <c r="BO176" s="43">
        <f t="shared" si="991"/>
        <v>1107831.0684753784</v>
      </c>
      <c r="BP176" s="43">
        <f t="shared" si="991"/>
        <v>1107831.0684753784</v>
      </c>
      <c r="BQ176" s="43">
        <f t="shared" si="991"/>
        <v>1107831.0684753784</v>
      </c>
      <c r="BR176" s="43">
        <f t="shared" si="991"/>
        <v>1107831.0684753784</v>
      </c>
      <c r="BS176" s="43">
        <f t="shared" si="991"/>
        <v>1107831.0684753784</v>
      </c>
      <c r="BV176" s="43">
        <f t="shared" si="992"/>
        <v>1513961.5919039499</v>
      </c>
      <c r="BW176" s="43">
        <f t="shared" si="992"/>
        <v>1513961.5919039499</v>
      </c>
      <c r="BX176" s="43">
        <f t="shared" si="992"/>
        <v>1513961.5919039499</v>
      </c>
      <c r="BY176" s="43">
        <f t="shared" si="992"/>
        <v>1513961.5919039499</v>
      </c>
      <c r="BZ176" s="43">
        <f t="shared" si="992"/>
        <v>1513961.5919039499</v>
      </c>
      <c r="CH176" s="142"/>
    </row>
    <row r="177" spans="1:86" x14ac:dyDescent="0.3">
      <c r="A177" s="142"/>
      <c r="C177" s="42" t="s">
        <v>304</v>
      </c>
      <c r="D177" s="43">
        <f t="shared" si="985"/>
        <v>1516366.9028571432</v>
      </c>
      <c r="E177" s="43">
        <f t="shared" si="985"/>
        <v>1516366.9028571432</v>
      </c>
      <c r="F177" s="43">
        <f t="shared" si="985"/>
        <v>1516366.9028571432</v>
      </c>
      <c r="G177" s="43">
        <f t="shared" si="985"/>
        <v>1516366.9028571432</v>
      </c>
      <c r="H177" s="43">
        <f t="shared" si="985"/>
        <v>1516366.9028571432</v>
      </c>
      <c r="K177" s="43">
        <f t="shared" si="986"/>
        <v>1516366.9028571432</v>
      </c>
      <c r="L177" s="43">
        <f t="shared" si="986"/>
        <v>1516366.9028571432</v>
      </c>
      <c r="M177" s="43">
        <f t="shared" si="986"/>
        <v>1516366.9028571432</v>
      </c>
      <c r="N177" s="43">
        <f t="shared" si="986"/>
        <v>1516366.9028571432</v>
      </c>
      <c r="O177" s="43">
        <f t="shared" si="986"/>
        <v>1516366.9028571432</v>
      </c>
      <c r="R177" s="43">
        <f t="shared" si="987"/>
        <v>1516366.9028571432</v>
      </c>
      <c r="S177" s="43">
        <f t="shared" si="987"/>
        <v>1516366.9028571432</v>
      </c>
      <c r="T177" s="43">
        <f t="shared" si="987"/>
        <v>1516366.9028571432</v>
      </c>
      <c r="U177" s="43">
        <f t="shared" si="987"/>
        <v>1516366.9028571432</v>
      </c>
      <c r="V177" s="43">
        <f t="shared" si="987"/>
        <v>1516366.9028571432</v>
      </c>
      <c r="Y177" s="43">
        <f t="shared" si="988"/>
        <v>1516366.9028571432</v>
      </c>
      <c r="Z177" s="43">
        <f t="shared" si="988"/>
        <v>1516366.9028571432</v>
      </c>
      <c r="AA177" s="43">
        <f t="shared" si="988"/>
        <v>1516366.9028571432</v>
      </c>
      <c r="AB177" s="43">
        <f t="shared" si="988"/>
        <v>1516366.9028571432</v>
      </c>
      <c r="AC177" s="43">
        <f t="shared" si="988"/>
        <v>1516366.9028571432</v>
      </c>
      <c r="AK177" s="142"/>
      <c r="AX177" s="142"/>
      <c r="AZ177" s="42" t="s">
        <v>304</v>
      </c>
      <c r="BA177" s="43">
        <f t="shared" si="989"/>
        <v>2030652.6171428573</v>
      </c>
      <c r="BB177" s="43">
        <f t="shared" si="989"/>
        <v>2030652.6171428573</v>
      </c>
      <c r="BC177" s="43">
        <f t="shared" si="989"/>
        <v>2030652.6171428573</v>
      </c>
      <c r="BD177" s="43">
        <f t="shared" si="989"/>
        <v>2030652.6171428573</v>
      </c>
      <c r="BE177" s="43">
        <f t="shared" si="989"/>
        <v>2030652.6171428573</v>
      </c>
      <c r="BH177" s="43">
        <f t="shared" si="990"/>
        <v>2030652.6171428573</v>
      </c>
      <c r="BI177" s="43">
        <f t="shared" si="990"/>
        <v>2030652.6171428573</v>
      </c>
      <c r="BJ177" s="43">
        <f t="shared" si="990"/>
        <v>2030652.6171428573</v>
      </c>
      <c r="BK177" s="43">
        <f t="shared" si="990"/>
        <v>2030652.6171428573</v>
      </c>
      <c r="BL177" s="43">
        <f t="shared" si="990"/>
        <v>2030652.6171428573</v>
      </c>
      <c r="BO177" s="43">
        <f t="shared" si="991"/>
        <v>2030652.6171428573</v>
      </c>
      <c r="BP177" s="43">
        <f t="shared" si="991"/>
        <v>2030652.6171428573</v>
      </c>
      <c r="BQ177" s="43">
        <f t="shared" si="991"/>
        <v>2030652.6171428573</v>
      </c>
      <c r="BR177" s="43">
        <f t="shared" si="991"/>
        <v>2030652.6171428573</v>
      </c>
      <c r="BS177" s="43">
        <f t="shared" si="991"/>
        <v>2030652.6171428573</v>
      </c>
      <c r="BV177" s="43">
        <f t="shared" si="992"/>
        <v>2030652.6171428573</v>
      </c>
      <c r="BW177" s="43">
        <f t="shared" si="992"/>
        <v>2030652.6171428573</v>
      </c>
      <c r="BX177" s="43">
        <f t="shared" si="992"/>
        <v>2030652.6171428573</v>
      </c>
      <c r="BY177" s="43">
        <f t="shared" si="992"/>
        <v>2030652.6171428573</v>
      </c>
      <c r="BZ177" s="43">
        <f t="shared" si="992"/>
        <v>2030652.6171428573</v>
      </c>
      <c r="CH177" s="142"/>
    </row>
    <row r="178" spans="1:86" x14ac:dyDescent="0.3">
      <c r="A178" s="142"/>
      <c r="C178" s="42" t="s">
        <v>428</v>
      </c>
      <c r="D178" s="43">
        <f t="shared" si="985"/>
        <v>220165.02431000001</v>
      </c>
      <c r="E178" s="43">
        <f t="shared" si="985"/>
        <v>220165.02431000001</v>
      </c>
      <c r="F178" s="43">
        <f t="shared" si="985"/>
        <v>220165.02431000001</v>
      </c>
      <c r="G178" s="43">
        <f t="shared" si="985"/>
        <v>220165.02431000001</v>
      </c>
      <c r="H178" s="43">
        <f t="shared" si="985"/>
        <v>220165.02431000001</v>
      </c>
      <c r="K178" s="43">
        <f t="shared" si="986"/>
        <v>220165.02431000001</v>
      </c>
      <c r="L178" s="43">
        <f t="shared" si="986"/>
        <v>220165.02431000001</v>
      </c>
      <c r="M178" s="43">
        <f t="shared" si="986"/>
        <v>220165.02431000001</v>
      </c>
      <c r="N178" s="43">
        <f t="shared" si="986"/>
        <v>220165.02431000001</v>
      </c>
      <c r="O178" s="43">
        <f t="shared" si="986"/>
        <v>220165.02431000001</v>
      </c>
      <c r="R178" s="43">
        <f t="shared" si="987"/>
        <v>220165.02431000001</v>
      </c>
      <c r="S178" s="43">
        <f t="shared" si="987"/>
        <v>220165.02431000001</v>
      </c>
      <c r="T178" s="43">
        <f t="shared" si="987"/>
        <v>220165.02431000001</v>
      </c>
      <c r="U178" s="43">
        <f t="shared" si="987"/>
        <v>220165.02431000001</v>
      </c>
      <c r="V178" s="43">
        <f t="shared" si="987"/>
        <v>220165.02431000001</v>
      </c>
      <c r="Y178" s="43">
        <f t="shared" si="988"/>
        <v>220165.02431000001</v>
      </c>
      <c r="Z178" s="43">
        <f t="shared" si="988"/>
        <v>220165.02431000001</v>
      </c>
      <c r="AA178" s="43">
        <f t="shared" si="988"/>
        <v>220165.02431000001</v>
      </c>
      <c r="AB178" s="43">
        <f t="shared" si="988"/>
        <v>220165.02431000001</v>
      </c>
      <c r="AC178" s="43">
        <f t="shared" si="988"/>
        <v>220165.02431000001</v>
      </c>
      <c r="AK178" s="142"/>
      <c r="AX178" s="142"/>
      <c r="AZ178" s="42" t="s">
        <v>428</v>
      </c>
      <c r="BA178" s="43">
        <f t="shared" si="989"/>
        <v>220165.02431000001</v>
      </c>
      <c r="BB178" s="43">
        <f t="shared" si="989"/>
        <v>220165.02431000001</v>
      </c>
      <c r="BC178" s="43">
        <f t="shared" si="989"/>
        <v>220165.02431000001</v>
      </c>
      <c r="BD178" s="43">
        <f t="shared" si="989"/>
        <v>220165.02431000001</v>
      </c>
      <c r="BE178" s="43">
        <f t="shared" si="989"/>
        <v>220165.02431000001</v>
      </c>
      <c r="BH178" s="43">
        <f t="shared" si="990"/>
        <v>220165.02431000001</v>
      </c>
      <c r="BI178" s="43">
        <f t="shared" si="990"/>
        <v>220165.02431000001</v>
      </c>
      <c r="BJ178" s="43">
        <f t="shared" si="990"/>
        <v>220165.02431000001</v>
      </c>
      <c r="BK178" s="43">
        <f t="shared" si="990"/>
        <v>220165.02431000001</v>
      </c>
      <c r="BL178" s="43">
        <f t="shared" si="990"/>
        <v>220165.02431000001</v>
      </c>
      <c r="BO178" s="43">
        <f t="shared" si="991"/>
        <v>220165.02431000001</v>
      </c>
      <c r="BP178" s="43">
        <f t="shared" si="991"/>
        <v>220165.02431000001</v>
      </c>
      <c r="BQ178" s="43">
        <f t="shared" si="991"/>
        <v>220165.02431000001</v>
      </c>
      <c r="BR178" s="43">
        <f t="shared" si="991"/>
        <v>220165.02431000001</v>
      </c>
      <c r="BS178" s="43">
        <f t="shared" si="991"/>
        <v>220165.02431000001</v>
      </c>
      <c r="BV178" s="43">
        <f t="shared" si="992"/>
        <v>220165.02431000001</v>
      </c>
      <c r="BW178" s="43">
        <f t="shared" si="992"/>
        <v>220165.02431000001</v>
      </c>
      <c r="BX178" s="43">
        <f t="shared" si="992"/>
        <v>220165.02431000001</v>
      </c>
      <c r="BY178" s="43">
        <f t="shared" si="992"/>
        <v>220165.02431000001</v>
      </c>
      <c r="BZ178" s="43">
        <f t="shared" si="992"/>
        <v>220165.02431000001</v>
      </c>
      <c r="CH178" s="142"/>
    </row>
    <row r="179" spans="1:86" x14ac:dyDescent="0.3">
      <c r="A179" s="142"/>
      <c r="C179" s="42" t="s">
        <v>305</v>
      </c>
      <c r="D179" s="43">
        <f t="shared" si="985"/>
        <v>29003.817150000003</v>
      </c>
      <c r="E179" s="43">
        <f t="shared" si="985"/>
        <v>29003.817150000003</v>
      </c>
      <c r="F179" s="43">
        <f t="shared" si="985"/>
        <v>29003.817150000003</v>
      </c>
      <c r="G179" s="43">
        <f t="shared" si="985"/>
        <v>29003.817150000003</v>
      </c>
      <c r="H179" s="43">
        <f t="shared" si="985"/>
        <v>29003.817150000003</v>
      </c>
      <c r="K179" s="43">
        <f t="shared" si="986"/>
        <v>29003.817150000003</v>
      </c>
      <c r="L179" s="43">
        <f t="shared" si="986"/>
        <v>29003.817150000003</v>
      </c>
      <c r="M179" s="43">
        <f t="shared" si="986"/>
        <v>29003.817150000003</v>
      </c>
      <c r="N179" s="43">
        <f t="shared" si="986"/>
        <v>29003.817150000003</v>
      </c>
      <c r="O179" s="43">
        <f t="shared" si="986"/>
        <v>29003.817150000003</v>
      </c>
      <c r="R179" s="43">
        <f t="shared" si="987"/>
        <v>29003.817150000003</v>
      </c>
      <c r="S179" s="43">
        <f t="shared" si="987"/>
        <v>29003.817150000003</v>
      </c>
      <c r="T179" s="43">
        <f t="shared" si="987"/>
        <v>29003.817150000003</v>
      </c>
      <c r="U179" s="43">
        <f t="shared" si="987"/>
        <v>29003.817150000003</v>
      </c>
      <c r="V179" s="43">
        <f t="shared" si="987"/>
        <v>29003.817150000003</v>
      </c>
      <c r="Y179" s="43">
        <f t="shared" si="988"/>
        <v>29003.817150000003</v>
      </c>
      <c r="Z179" s="43">
        <f t="shared" si="988"/>
        <v>29003.817150000003</v>
      </c>
      <c r="AA179" s="43">
        <f t="shared" si="988"/>
        <v>29003.817150000003</v>
      </c>
      <c r="AB179" s="43">
        <f t="shared" si="988"/>
        <v>29003.817150000003</v>
      </c>
      <c r="AC179" s="43">
        <f t="shared" si="988"/>
        <v>29003.817150000003</v>
      </c>
      <c r="AK179" s="142"/>
      <c r="AX179" s="142"/>
      <c r="AZ179" s="42" t="s">
        <v>305</v>
      </c>
      <c r="BA179" s="43">
        <f t="shared" si="989"/>
        <v>29003.817150000003</v>
      </c>
      <c r="BB179" s="43">
        <f t="shared" si="989"/>
        <v>29003.817150000003</v>
      </c>
      <c r="BC179" s="43">
        <f t="shared" si="989"/>
        <v>29003.817150000003</v>
      </c>
      <c r="BD179" s="43">
        <f t="shared" si="989"/>
        <v>29003.817150000003</v>
      </c>
      <c r="BE179" s="43">
        <f t="shared" si="989"/>
        <v>29003.817150000003</v>
      </c>
      <c r="BH179" s="43">
        <f t="shared" si="990"/>
        <v>29003.817150000003</v>
      </c>
      <c r="BI179" s="43">
        <f t="shared" si="990"/>
        <v>29003.817150000003</v>
      </c>
      <c r="BJ179" s="43">
        <f t="shared" si="990"/>
        <v>29003.817150000003</v>
      </c>
      <c r="BK179" s="43">
        <f t="shared" si="990"/>
        <v>29003.817150000003</v>
      </c>
      <c r="BL179" s="43">
        <f t="shared" si="990"/>
        <v>29003.817150000003</v>
      </c>
      <c r="BO179" s="43">
        <f t="shared" si="991"/>
        <v>29003.817150000003</v>
      </c>
      <c r="BP179" s="43">
        <f t="shared" si="991"/>
        <v>29003.817150000003</v>
      </c>
      <c r="BQ179" s="43">
        <f t="shared" si="991"/>
        <v>29003.817150000003</v>
      </c>
      <c r="BR179" s="43">
        <f t="shared" si="991"/>
        <v>29003.817150000003</v>
      </c>
      <c r="BS179" s="43">
        <f t="shared" si="991"/>
        <v>29003.817150000003</v>
      </c>
      <c r="BV179" s="43">
        <f t="shared" si="992"/>
        <v>29003.817150000003</v>
      </c>
      <c r="BW179" s="43">
        <f t="shared" si="992"/>
        <v>29003.817150000003</v>
      </c>
      <c r="BX179" s="43">
        <f t="shared" si="992"/>
        <v>29003.817150000003</v>
      </c>
      <c r="BY179" s="43">
        <f t="shared" si="992"/>
        <v>29003.817150000003</v>
      </c>
      <c r="BZ179" s="43">
        <f t="shared" si="992"/>
        <v>29003.817150000003</v>
      </c>
      <c r="CH179" s="142"/>
    </row>
    <row r="180" spans="1:86" ht="15.6" x14ac:dyDescent="0.3">
      <c r="A180" s="142"/>
      <c r="C180" s="46" t="s">
        <v>156</v>
      </c>
      <c r="D180" s="47">
        <f>D177/((D168*$D$15)+D177*D171)</f>
        <v>2.2482597576065997</v>
      </c>
      <c r="E180" s="47">
        <f t="shared" ref="E180:H180" si="993">E177/((E168*$D$15)+E177*E171)</f>
        <v>3.272674449713993</v>
      </c>
      <c r="F180" s="47">
        <f t="shared" si="993"/>
        <v>3.3355703295866834</v>
      </c>
      <c r="G180" s="47">
        <f t="shared" si="993"/>
        <v>3.4213967523945867</v>
      </c>
      <c r="H180" s="47">
        <f t="shared" si="993"/>
        <v>3.2096963077846898</v>
      </c>
      <c r="K180" s="47">
        <f>K177/((K168*$D$15)+K177*K171)</f>
        <v>2.2482597576065997</v>
      </c>
      <c r="L180" s="47">
        <f t="shared" ref="L180:O180" si="994">L177/((L168*$D$15)+L177*L171)</f>
        <v>3.272674449713993</v>
      </c>
      <c r="M180" s="47">
        <f t="shared" si="994"/>
        <v>3.3355703295866834</v>
      </c>
      <c r="N180" s="47">
        <f t="shared" si="994"/>
        <v>3.4213967523945867</v>
      </c>
      <c r="O180" s="47">
        <f t="shared" si="994"/>
        <v>3.2096963077846898</v>
      </c>
      <c r="R180" s="47">
        <f>R177/((R168*$D$15)+R177*R171)</f>
        <v>2.2482597576065997</v>
      </c>
      <c r="S180" s="47">
        <f t="shared" ref="S180:V180" si="995">S177/((S168*$D$15)+S177*S171)</f>
        <v>3.272674449713993</v>
      </c>
      <c r="T180" s="47">
        <f t="shared" si="995"/>
        <v>3.3355703295866834</v>
      </c>
      <c r="U180" s="47">
        <f t="shared" si="995"/>
        <v>3.4213967523945867</v>
      </c>
      <c r="V180" s="47">
        <f t="shared" si="995"/>
        <v>3.2096963077846898</v>
      </c>
      <c r="Y180" s="47">
        <f>Y177/((Y168*$D$15)+Y177*Y171)</f>
        <v>2.2482597576065997</v>
      </c>
      <c r="Z180" s="47">
        <f t="shared" ref="Z180:AC180" si="996">Z177/((Z168*$D$15)+Z177*Z171)</f>
        <v>3.272674449713993</v>
      </c>
      <c r="AA180" s="47">
        <f t="shared" si="996"/>
        <v>3.3355703295866834</v>
      </c>
      <c r="AB180" s="47">
        <f t="shared" si="996"/>
        <v>3.4213967523945867</v>
      </c>
      <c r="AC180" s="47">
        <f t="shared" si="996"/>
        <v>3.2096963077846898</v>
      </c>
      <c r="AK180" s="142"/>
      <c r="AX180" s="142"/>
      <c r="AZ180" s="46" t="s">
        <v>156</v>
      </c>
      <c r="BA180" s="47">
        <f>BA177/((BA168*$D$15)+BA177*BA171)</f>
        <v>3.0107717018873217</v>
      </c>
      <c r="BB180" s="47">
        <f t="shared" ref="BB180:BE180" si="997">BB177/((BB168*$D$15)+BB177*BB171)</f>
        <v>4.3826233109193415</v>
      </c>
      <c r="BC180" s="47">
        <f t="shared" si="997"/>
        <v>4.4668507382196418</v>
      </c>
      <c r="BD180" s="47">
        <f t="shared" si="997"/>
        <v>4.5817857514848956</v>
      </c>
      <c r="BE180" s="47">
        <f t="shared" si="997"/>
        <v>4.2982857218499877</v>
      </c>
      <c r="BH180" s="47">
        <f>BH177/((BH168*$D$15)+BH177*BH171)</f>
        <v>3.0107717018873217</v>
      </c>
      <c r="BI180" s="47">
        <f t="shared" ref="BI180:BL180" si="998">BI177/((BI168*$D$15)+BI177*BI171)</f>
        <v>4.3826233109193415</v>
      </c>
      <c r="BJ180" s="47">
        <f t="shared" si="998"/>
        <v>4.4668507382196418</v>
      </c>
      <c r="BK180" s="47">
        <f t="shared" si="998"/>
        <v>4.5817857514848956</v>
      </c>
      <c r="BL180" s="47">
        <f t="shared" si="998"/>
        <v>4.2982857218499877</v>
      </c>
      <c r="BO180" s="47">
        <f>BO177/((BO168*$D$15)+BO177*BO171)</f>
        <v>3.0107717018873217</v>
      </c>
      <c r="BP180" s="47">
        <f t="shared" ref="BP180:BS180" si="999">BP177/((BP168*$D$15)+BP177*BP171)</f>
        <v>4.3826233109193415</v>
      </c>
      <c r="BQ180" s="47">
        <f t="shared" si="999"/>
        <v>4.4668507382196418</v>
      </c>
      <c r="BR180" s="47">
        <f t="shared" si="999"/>
        <v>4.5817857514848956</v>
      </c>
      <c r="BS180" s="47">
        <f t="shared" si="999"/>
        <v>4.2982857218499877</v>
      </c>
      <c r="BV180" s="47">
        <f>BV177/((BV168*$D$15)+BV177*BV171)</f>
        <v>3.0107717018873217</v>
      </c>
      <c r="BW180" s="47">
        <f t="shared" ref="BW180:BZ180" si="1000">BW177/((BW168*$D$15)+BW177*BW171)</f>
        <v>4.3826233109193415</v>
      </c>
      <c r="BX180" s="47">
        <f t="shared" si="1000"/>
        <v>4.4668507382196418</v>
      </c>
      <c r="BY180" s="47">
        <f t="shared" si="1000"/>
        <v>4.5817857514848956</v>
      </c>
      <c r="BZ180" s="47">
        <f t="shared" si="1000"/>
        <v>4.2982857218499877</v>
      </c>
      <c r="CH180" s="142"/>
    </row>
    <row r="181" spans="1:86" ht="15.6" x14ac:dyDescent="0.3">
      <c r="A181" s="142"/>
      <c r="C181" s="46" t="s">
        <v>157</v>
      </c>
      <c r="D181" s="48">
        <f>D176/((D169+D178+D179)*$BA$15+(D177*D175))</f>
        <v>0.58902808099036852</v>
      </c>
      <c r="E181" s="48">
        <f t="shared" ref="E181:H181" si="1001">E176/((E169+E178+E179)*$BA$15+(E177*E175))</f>
        <v>0.70084213803624185</v>
      </c>
      <c r="F181" s="48">
        <f t="shared" si="1001"/>
        <v>0.70606814897807124</v>
      </c>
      <c r="G181" s="48">
        <f t="shared" si="1001"/>
        <v>0.7130865670623191</v>
      </c>
      <c r="H181" s="48">
        <f t="shared" si="1001"/>
        <v>0.69279042243714539</v>
      </c>
      <c r="J181" s="166"/>
      <c r="K181" s="48">
        <f>K176/((K169+K178+K179)*$BA$15+(K177*K175))</f>
        <v>0.80496559136906587</v>
      </c>
      <c r="L181" s="48">
        <f t="shared" ref="L181:O181" si="1002">L176/((L169+L178+L179)*$BA$15+(L177*L175))</f>
        <v>0.95777064677826218</v>
      </c>
      <c r="M181" s="48">
        <f t="shared" si="1002"/>
        <v>0.96491251169787318</v>
      </c>
      <c r="N181" s="48">
        <f t="shared" si="1002"/>
        <v>0.97450387965806096</v>
      </c>
      <c r="O181" s="48">
        <f t="shared" si="1002"/>
        <v>0.94676717475726002</v>
      </c>
      <c r="R181" s="48">
        <f>R176/((R169+R178+R179)*$BA$15+(R177*R175))</f>
        <v>0.75125144843348557</v>
      </c>
      <c r="S181" s="48">
        <f t="shared" ref="S181:V181" si="1003">S176/((S169+S178+S179)*$BA$15+(S177*S175))</f>
        <v>0.94316919203797489</v>
      </c>
      <c r="T181" s="48">
        <f t="shared" si="1003"/>
        <v>0.95265840730715268</v>
      </c>
      <c r="U181" s="48">
        <f t="shared" si="1003"/>
        <v>0.96547966696654519</v>
      </c>
      <c r="V181" s="48">
        <f t="shared" si="1003"/>
        <v>0.92864454906962635</v>
      </c>
      <c r="Y181" s="48">
        <f>Y176/((Y169+Y178+Y179)*$BA$15+(Y177*Y175))</f>
        <v>1.0266599946107089</v>
      </c>
      <c r="Z181" s="48">
        <f t="shared" ref="Z181:AC181" si="1004">Z176/((Z169+Z178+Z179)*$BA$15+(Z177*Z175))</f>
        <v>1.2889347230329191</v>
      </c>
      <c r="AA181" s="48">
        <f t="shared" si="1004"/>
        <v>1.3019026816537356</v>
      </c>
      <c r="AB181" s="48">
        <f t="shared" si="1004"/>
        <v>1.3194242110967234</v>
      </c>
      <c r="AC181" s="48">
        <f t="shared" si="1004"/>
        <v>1.2690853504923383</v>
      </c>
      <c r="AK181" s="142"/>
      <c r="AX181" s="142"/>
      <c r="AZ181" s="46" t="s">
        <v>157</v>
      </c>
      <c r="BA181" s="48">
        <f>BA176/((BA169+BA178+BA179)*$BA$15+(BA177*BA175))</f>
        <v>0.70765286227513191</v>
      </c>
      <c r="BB181" s="48">
        <f t="shared" ref="BB181:BE181" si="1005">BB176/((BB169+BB178+BB179)*$BA$15+(BB177*BB175))</f>
        <v>0.82585741429952719</v>
      </c>
      <c r="BC181" s="48">
        <f t="shared" si="1005"/>
        <v>0.83127143709341433</v>
      </c>
      <c r="BD181" s="48">
        <f t="shared" si="1005"/>
        <v>0.83852713175706584</v>
      </c>
      <c r="BE181" s="48">
        <f t="shared" si="1005"/>
        <v>0.81749702958790638</v>
      </c>
      <c r="BG181" s="166"/>
      <c r="BH181" s="48">
        <f>BH176/((BH169+BH178+BH179)*$BA$15+(BH177*BH175))</f>
        <v>0.96707818039430282</v>
      </c>
      <c r="BI181" s="48">
        <f t="shared" ref="BI181:BL181" si="1006">BI176/((BI169+BI178+BI179)*$BA$15+(BI177*BI175))</f>
        <v>1.1286164842436719</v>
      </c>
      <c r="BJ181" s="48">
        <f t="shared" si="1006"/>
        <v>1.136015286101538</v>
      </c>
      <c r="BK181" s="48">
        <f t="shared" si="1006"/>
        <v>1.1459309161609734</v>
      </c>
      <c r="BL181" s="48">
        <f t="shared" si="1006"/>
        <v>1.1171911851099743</v>
      </c>
      <c r="BO181" s="48">
        <f>BO176/((BO169+BO178+BO179)*$BA$15+(BO177*BO175))</f>
        <v>0.95554557776389804</v>
      </c>
      <c r="BP181" s="48">
        <f t="shared" ref="BP181:BS181" si="1007">BP176/((BP169+BP178+BP179)*$BA$15+(BP177*BP175))</f>
        <v>1.1844649083256897</v>
      </c>
      <c r="BQ181" s="48">
        <f t="shared" si="1007"/>
        <v>1.1956333444982745</v>
      </c>
      <c r="BR181" s="48">
        <f t="shared" si="1007"/>
        <v>1.2107012901238221</v>
      </c>
      <c r="BS181" s="48">
        <f t="shared" si="1007"/>
        <v>1.1673428631705034</v>
      </c>
      <c r="BV181" s="48">
        <f>BV176/((BV169+BV178+BV179)*$BA$15+(BV177*BV175))</f>
        <v>1.3058482878974815</v>
      </c>
      <c r="BW181" s="48">
        <f t="shared" ref="BW181:BZ181" si="1008">BW176/((BW169+BW178+BW179)*$BA$15+(BW177*BW175))</f>
        <v>1.6186893734899637</v>
      </c>
      <c r="BX181" s="48">
        <f t="shared" si="1008"/>
        <v>1.6339521548725024</v>
      </c>
      <c r="BY181" s="48">
        <f t="shared" si="1008"/>
        <v>1.6545440046545914</v>
      </c>
      <c r="BZ181" s="48">
        <f t="shared" si="1008"/>
        <v>1.5952903919327197</v>
      </c>
      <c r="CH181" s="142"/>
    </row>
    <row r="182" spans="1:86" x14ac:dyDescent="0.3">
      <c r="A182" s="142"/>
      <c r="AK182" s="142"/>
      <c r="AX182" s="142"/>
      <c r="CH182" s="142"/>
    </row>
    <row r="183" spans="1:86" x14ac:dyDescent="0.3">
      <c r="A183" s="142"/>
      <c r="AK183" s="142"/>
      <c r="AX183" s="142"/>
      <c r="CH183" s="142"/>
    </row>
    <row r="184" spans="1:86" x14ac:dyDescent="0.3">
      <c r="A184" s="14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4"/>
      <c r="AX184" s="142"/>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4"/>
    </row>
    <row r="185" spans="1:86" x14ac:dyDescent="0.3">
      <c r="B185" s="147"/>
      <c r="AY185" s="147"/>
    </row>
    <row r="194" spans="1:1" x14ac:dyDescent="0.3">
      <c r="A194" s="4" t="s">
        <v>0</v>
      </c>
    </row>
    <row r="195" spans="1:1" x14ac:dyDescent="0.3">
      <c r="A195" t="s">
        <v>422</v>
      </c>
    </row>
    <row r="196" spans="1:1" x14ac:dyDescent="0.3">
      <c r="A196" t="s">
        <v>423</v>
      </c>
    </row>
    <row r="197" spans="1:1" x14ac:dyDescent="0.3">
      <c r="A197" t="s">
        <v>424</v>
      </c>
    </row>
    <row r="198" spans="1:1" x14ac:dyDescent="0.3">
      <c r="A198" t="s">
        <v>425</v>
      </c>
    </row>
    <row r="199" spans="1:1" x14ac:dyDescent="0.3">
      <c r="A199" t="s">
        <v>427</v>
      </c>
    </row>
    <row r="200" spans="1:1" x14ac:dyDescent="0.3">
      <c r="A200" t="s">
        <v>430</v>
      </c>
    </row>
    <row r="201" spans="1:1" x14ac:dyDescent="0.3">
      <c r="A201" t="s">
        <v>433</v>
      </c>
    </row>
    <row r="202" spans="1:1" x14ac:dyDescent="0.3">
      <c r="A202" t="s">
        <v>434</v>
      </c>
    </row>
    <row r="203" spans="1:1" x14ac:dyDescent="0.3">
      <c r="A203" t="s">
        <v>436</v>
      </c>
    </row>
    <row r="204" spans="1:1" x14ac:dyDescent="0.3">
      <c r="A204" t="s">
        <v>438</v>
      </c>
    </row>
    <row r="205" spans="1:1" x14ac:dyDescent="0.3">
      <c r="A205" t="s">
        <v>442</v>
      </c>
    </row>
    <row r="206" spans="1:1" x14ac:dyDescent="0.3">
      <c r="A206" t="s">
        <v>443</v>
      </c>
    </row>
    <row r="207" spans="1:1" x14ac:dyDescent="0.3">
      <c r="A207" t="s">
        <v>444</v>
      </c>
    </row>
    <row r="208" spans="1:1" x14ac:dyDescent="0.3">
      <c r="A208" t="s">
        <v>449</v>
      </c>
    </row>
    <row r="209" spans="1:1" x14ac:dyDescent="0.3">
      <c r="A209" t="s">
        <v>452</v>
      </c>
    </row>
    <row r="210" spans="1:1" x14ac:dyDescent="0.3">
      <c r="A210" t="s">
        <v>454</v>
      </c>
    </row>
  </sheetData>
  <mergeCells count="84">
    <mergeCell ref="AN65:AW67"/>
    <mergeCell ref="CD129:CF130"/>
    <mergeCell ref="BB156:BD157"/>
    <mergeCell ref="BI156:BK157"/>
    <mergeCell ref="BP156:BR157"/>
    <mergeCell ref="BW156:BY157"/>
    <mergeCell ref="BB102:BD103"/>
    <mergeCell ref="BI102:BK103"/>
    <mergeCell ref="BP102:BR103"/>
    <mergeCell ref="BW102:BY103"/>
    <mergeCell ref="BB129:BD130"/>
    <mergeCell ref="BI129:BK130"/>
    <mergeCell ref="BP129:BR130"/>
    <mergeCell ref="BW129:BY130"/>
    <mergeCell ref="BB75:BD76"/>
    <mergeCell ref="BI75:BK76"/>
    <mergeCell ref="BP75:BR76"/>
    <mergeCell ref="BW75:BY76"/>
    <mergeCell ref="CD75:CF76"/>
    <mergeCell ref="AG129:AI130"/>
    <mergeCell ref="E156:G157"/>
    <mergeCell ref="L156:N157"/>
    <mergeCell ref="S156:U157"/>
    <mergeCell ref="Z156:AB157"/>
    <mergeCell ref="E102:G103"/>
    <mergeCell ref="L102:N103"/>
    <mergeCell ref="S102:U103"/>
    <mergeCell ref="Z102:AB103"/>
    <mergeCell ref="E129:G130"/>
    <mergeCell ref="L129:N130"/>
    <mergeCell ref="S129:U130"/>
    <mergeCell ref="Z129:AB130"/>
    <mergeCell ref="E75:G76"/>
    <mergeCell ref="L75:N76"/>
    <mergeCell ref="S75:U76"/>
    <mergeCell ref="Z75:AB76"/>
    <mergeCell ref="AG75:AI76"/>
    <mergeCell ref="BX48:BX49"/>
    <mergeCell ref="AN62:AW63"/>
    <mergeCell ref="AN64:AW64"/>
    <mergeCell ref="AN54:AW56"/>
    <mergeCell ref="AN57:AW57"/>
    <mergeCell ref="AN58:AW58"/>
    <mergeCell ref="AN59:AW59"/>
    <mergeCell ref="AN60:AW61"/>
    <mergeCell ref="AN51:AW51"/>
    <mergeCell ref="AN52:AW53"/>
    <mergeCell ref="AN44:AW44"/>
    <mergeCell ref="AN42:AW43"/>
    <mergeCell ref="BC48:BC49"/>
    <mergeCell ref="BJ48:BJ49"/>
    <mergeCell ref="BQ48:BQ49"/>
    <mergeCell ref="AN45:AW45"/>
    <mergeCell ref="F48:F49"/>
    <mergeCell ref="M48:M49"/>
    <mergeCell ref="T48:T49"/>
    <mergeCell ref="AA48:AA49"/>
    <mergeCell ref="AN50:AW50"/>
    <mergeCell ref="BG20:CH20"/>
    <mergeCell ref="BJ21:BJ22"/>
    <mergeCell ref="BQ21:BQ22"/>
    <mergeCell ref="BX21:BX22"/>
    <mergeCell ref="CE21:CE22"/>
    <mergeCell ref="AN27:AW27"/>
    <mergeCell ref="AN37:AW37"/>
    <mergeCell ref="AN38:AW38"/>
    <mergeCell ref="AN39:AW39"/>
    <mergeCell ref="AN40:AW41"/>
    <mergeCell ref="AN28:AW28"/>
    <mergeCell ref="AN29:AW30"/>
    <mergeCell ref="AN31:AW31"/>
    <mergeCell ref="AN32:AW33"/>
    <mergeCell ref="AN34:AW36"/>
    <mergeCell ref="M21:M22"/>
    <mergeCell ref="T21:T22"/>
    <mergeCell ref="AA21:AA22"/>
    <mergeCell ref="AH21:AH22"/>
    <mergeCell ref="C18:C19"/>
    <mergeCell ref="D18:D19"/>
    <mergeCell ref="AZ18:AZ19"/>
    <mergeCell ref="BA18:BA19"/>
    <mergeCell ref="B2:B15"/>
    <mergeCell ref="AY2:AY15"/>
    <mergeCell ref="J20:AK20"/>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3:AN184"/>
  <sheetViews>
    <sheetView topLeftCell="D1" zoomScale="40" zoomScaleNormal="40" workbookViewId="0">
      <selection activeCell="BO137" sqref="BO137"/>
    </sheetView>
  </sheetViews>
  <sheetFormatPr baseColWidth="10" defaultRowHeight="14.4" x14ac:dyDescent="0.3"/>
  <cols>
    <col min="2" max="2" width="33.77734375" customWidth="1"/>
    <col min="8" max="8" width="11.5546875" customWidth="1"/>
    <col min="9" max="9" width="12.5546875" customWidth="1"/>
    <col min="27" max="27" width="16.5546875" customWidth="1"/>
  </cols>
  <sheetData>
    <row r="3" spans="3:37" ht="15" thickBot="1" x14ac:dyDescent="0.35"/>
    <row r="4" spans="3:37" ht="21.6" thickBot="1" x14ac:dyDescent="0.45">
      <c r="C4" s="168"/>
      <c r="D4" s="175"/>
      <c r="E4" s="175"/>
      <c r="F4" s="175"/>
      <c r="G4" s="175"/>
      <c r="H4" s="649" t="s">
        <v>187</v>
      </c>
      <c r="I4" s="650"/>
      <c r="J4" s="650"/>
      <c r="K4" s="650"/>
      <c r="L4" s="650"/>
      <c r="M4" s="650"/>
      <c r="N4" s="651"/>
      <c r="O4" s="175"/>
      <c r="P4" s="175"/>
      <c r="Q4" s="175"/>
      <c r="R4" s="175"/>
      <c r="S4" s="169"/>
      <c r="U4" s="168"/>
      <c r="V4" s="175"/>
      <c r="W4" s="175"/>
      <c r="X4" s="175"/>
      <c r="Y4" s="175"/>
      <c r="Z4" s="175"/>
      <c r="AA4" s="649" t="s">
        <v>188</v>
      </c>
      <c r="AB4" s="650"/>
      <c r="AC4" s="650"/>
      <c r="AD4" s="650"/>
      <c r="AE4" s="650"/>
      <c r="AF4" s="651"/>
      <c r="AG4" s="175"/>
      <c r="AH4" s="175"/>
      <c r="AI4" s="175"/>
      <c r="AJ4" s="175"/>
      <c r="AK4" s="169"/>
    </row>
    <row r="5" spans="3:37" x14ac:dyDescent="0.3">
      <c r="C5" s="170"/>
      <c r="D5" s="167"/>
      <c r="E5" s="167"/>
      <c r="F5" s="167"/>
      <c r="G5" s="167"/>
      <c r="H5" s="167"/>
      <c r="I5" s="167"/>
      <c r="J5" s="167"/>
      <c r="K5" s="167"/>
      <c r="L5" s="167"/>
      <c r="M5" s="167"/>
      <c r="N5" s="167"/>
      <c r="O5" s="167"/>
      <c r="P5" s="167"/>
      <c r="Q5" s="167"/>
      <c r="R5" s="167"/>
      <c r="S5" s="171"/>
      <c r="U5" s="170"/>
      <c r="V5" s="167"/>
      <c r="W5" s="167"/>
      <c r="X5" s="167"/>
      <c r="Y5" s="167"/>
      <c r="Z5" s="167"/>
      <c r="AA5" s="167"/>
      <c r="AB5" s="167"/>
      <c r="AC5" s="167"/>
      <c r="AD5" s="167"/>
      <c r="AE5" s="167"/>
      <c r="AF5" s="167"/>
      <c r="AG5" s="167"/>
      <c r="AH5" s="167"/>
      <c r="AI5" s="167"/>
      <c r="AJ5" s="167"/>
      <c r="AK5" s="171"/>
    </row>
    <row r="6" spans="3:37" x14ac:dyDescent="0.3">
      <c r="C6" s="170"/>
      <c r="D6" s="167"/>
      <c r="E6" s="167"/>
      <c r="F6" s="167"/>
      <c r="G6" s="167"/>
      <c r="H6" s="167"/>
      <c r="I6" s="167"/>
      <c r="J6" s="167"/>
      <c r="K6" s="167"/>
      <c r="L6" s="167"/>
      <c r="M6" s="167"/>
      <c r="N6" s="167"/>
      <c r="O6" s="167"/>
      <c r="P6" s="167"/>
      <c r="Q6" s="167"/>
      <c r="R6" s="167"/>
      <c r="S6" s="171"/>
      <c r="U6" s="170"/>
      <c r="V6" s="167"/>
      <c r="W6" s="167"/>
      <c r="X6" s="167"/>
      <c r="Y6" s="167"/>
      <c r="Z6" s="167"/>
      <c r="AA6" s="167"/>
      <c r="AB6" s="167"/>
      <c r="AC6" s="167"/>
      <c r="AD6" s="167"/>
      <c r="AE6" s="167"/>
      <c r="AF6" s="167"/>
      <c r="AG6" s="167"/>
      <c r="AH6" s="167"/>
      <c r="AI6" s="167"/>
      <c r="AJ6" s="167"/>
      <c r="AK6" s="171"/>
    </row>
    <row r="7" spans="3:37" x14ac:dyDescent="0.3">
      <c r="C7" s="170"/>
      <c r="D7" s="167"/>
      <c r="E7" s="167"/>
      <c r="F7" s="167"/>
      <c r="G7" s="167"/>
      <c r="H7" s="167"/>
      <c r="I7" s="167"/>
      <c r="J7" s="167"/>
      <c r="K7" s="167"/>
      <c r="L7" s="167"/>
      <c r="M7" s="167"/>
      <c r="N7" s="167"/>
      <c r="O7" s="167"/>
      <c r="P7" s="167"/>
      <c r="Q7" s="167"/>
      <c r="R7" s="167"/>
      <c r="S7" s="171"/>
      <c r="U7" s="170"/>
      <c r="V7" s="167"/>
      <c r="W7" s="167"/>
      <c r="X7" s="167"/>
      <c r="Y7" s="167"/>
      <c r="Z7" s="167"/>
      <c r="AA7" s="167"/>
      <c r="AB7" s="167"/>
      <c r="AC7" s="167"/>
      <c r="AD7" s="167"/>
      <c r="AE7" s="167"/>
      <c r="AF7" s="167"/>
      <c r="AG7" s="167"/>
      <c r="AH7" s="167"/>
      <c r="AI7" s="167"/>
      <c r="AJ7" s="167"/>
      <c r="AK7" s="171"/>
    </row>
    <row r="8" spans="3:37" x14ac:dyDescent="0.3">
      <c r="C8" s="170"/>
      <c r="D8" s="167"/>
      <c r="E8" s="167"/>
      <c r="F8" s="167"/>
      <c r="G8" s="167"/>
      <c r="H8" s="167"/>
      <c r="I8" s="167"/>
      <c r="J8" s="167"/>
      <c r="K8" s="167"/>
      <c r="L8" s="167"/>
      <c r="M8" s="167"/>
      <c r="N8" s="167"/>
      <c r="O8" s="167"/>
      <c r="P8" s="167"/>
      <c r="Q8" s="167"/>
      <c r="R8" s="167"/>
      <c r="S8" s="171"/>
      <c r="U8" s="170"/>
      <c r="V8" s="167"/>
      <c r="W8" s="167"/>
      <c r="X8" s="167"/>
      <c r="Y8" s="167"/>
      <c r="Z8" s="167"/>
      <c r="AA8" s="167"/>
      <c r="AB8" s="167"/>
      <c r="AC8" s="167"/>
      <c r="AD8" s="167"/>
      <c r="AE8" s="167"/>
      <c r="AF8" s="167"/>
      <c r="AG8" s="167"/>
      <c r="AH8" s="167"/>
      <c r="AI8" s="167"/>
      <c r="AJ8" s="167"/>
      <c r="AK8" s="171"/>
    </row>
    <row r="9" spans="3:37" x14ac:dyDescent="0.3">
      <c r="C9" s="170"/>
      <c r="D9" s="167"/>
      <c r="E9" s="167"/>
      <c r="F9" s="167"/>
      <c r="G9" s="167"/>
      <c r="H9" s="167"/>
      <c r="I9" s="167"/>
      <c r="J9" s="167"/>
      <c r="K9" s="167"/>
      <c r="L9" s="167"/>
      <c r="M9" s="167"/>
      <c r="N9" s="167"/>
      <c r="O9" s="167"/>
      <c r="P9" s="167"/>
      <c r="Q9" s="167"/>
      <c r="R9" s="167"/>
      <c r="S9" s="171"/>
      <c r="U9" s="170"/>
      <c r="V9" s="167"/>
      <c r="W9" s="167"/>
      <c r="X9" s="167"/>
      <c r="Y9" s="167"/>
      <c r="Z9" s="167"/>
      <c r="AA9" s="167"/>
      <c r="AB9" s="167"/>
      <c r="AC9" s="167"/>
      <c r="AD9" s="167"/>
      <c r="AE9" s="167"/>
      <c r="AF9" s="167"/>
      <c r="AG9" s="167"/>
      <c r="AH9" s="167"/>
      <c r="AI9" s="167"/>
      <c r="AJ9" s="167"/>
      <c r="AK9" s="171"/>
    </row>
    <row r="10" spans="3:37" x14ac:dyDescent="0.3">
      <c r="C10" s="170"/>
      <c r="D10" s="167"/>
      <c r="E10" s="167"/>
      <c r="F10" s="167"/>
      <c r="G10" s="167"/>
      <c r="H10" s="167"/>
      <c r="I10" s="167"/>
      <c r="J10" s="167"/>
      <c r="K10" s="167"/>
      <c r="L10" s="167"/>
      <c r="M10" s="167"/>
      <c r="N10" s="167"/>
      <c r="O10" s="167"/>
      <c r="P10" s="167"/>
      <c r="Q10" s="167"/>
      <c r="R10" s="167"/>
      <c r="S10" s="171"/>
      <c r="U10" s="170"/>
      <c r="V10" s="167"/>
      <c r="W10" s="167"/>
      <c r="X10" s="167"/>
      <c r="Y10" s="167"/>
      <c r="Z10" s="167"/>
      <c r="AA10" s="167"/>
      <c r="AB10" s="167"/>
      <c r="AC10" s="167"/>
      <c r="AD10" s="167"/>
      <c r="AE10" s="167"/>
      <c r="AF10" s="167"/>
      <c r="AG10" s="167"/>
      <c r="AH10" s="167"/>
      <c r="AI10" s="167"/>
      <c r="AJ10" s="167"/>
      <c r="AK10" s="171"/>
    </row>
    <row r="11" spans="3:37" x14ac:dyDescent="0.3">
      <c r="C11" s="170"/>
      <c r="D11" s="167"/>
      <c r="E11" s="167"/>
      <c r="F11" s="167"/>
      <c r="G11" s="167"/>
      <c r="H11" s="167"/>
      <c r="I11" s="167"/>
      <c r="J11" s="167"/>
      <c r="K11" s="167"/>
      <c r="L11" s="167"/>
      <c r="M11" s="167"/>
      <c r="N11" s="167"/>
      <c r="O11" s="167"/>
      <c r="P11" s="167"/>
      <c r="Q11" s="167"/>
      <c r="R11" s="167"/>
      <c r="S11" s="171"/>
      <c r="U11" s="170"/>
      <c r="V11" s="167"/>
      <c r="W11" s="167"/>
      <c r="X11" s="167"/>
      <c r="Y11" s="167"/>
      <c r="Z11" s="167"/>
      <c r="AA11" s="167"/>
      <c r="AB11" s="167"/>
      <c r="AC11" s="167"/>
      <c r="AD11" s="167"/>
      <c r="AE11" s="167"/>
      <c r="AF11" s="167"/>
      <c r="AG11" s="167"/>
      <c r="AH11" s="167"/>
      <c r="AI11" s="167"/>
      <c r="AJ11" s="167"/>
      <c r="AK11" s="171"/>
    </row>
    <row r="12" spans="3:37" x14ac:dyDescent="0.3">
      <c r="C12" s="170"/>
      <c r="D12" s="167"/>
      <c r="E12" s="167"/>
      <c r="F12" s="167"/>
      <c r="G12" s="167"/>
      <c r="H12" s="167"/>
      <c r="I12" s="167"/>
      <c r="J12" s="167"/>
      <c r="K12" s="167"/>
      <c r="L12" s="167"/>
      <c r="M12" s="167"/>
      <c r="N12" s="167"/>
      <c r="O12" s="167"/>
      <c r="P12" s="167"/>
      <c r="Q12" s="167"/>
      <c r="R12" s="167"/>
      <c r="S12" s="171"/>
      <c r="U12" s="170"/>
      <c r="V12" s="167"/>
      <c r="W12" s="167"/>
      <c r="X12" s="167"/>
      <c r="Y12" s="167"/>
      <c r="Z12" s="167"/>
      <c r="AA12" s="167"/>
      <c r="AB12" s="167"/>
      <c r="AC12" s="167"/>
      <c r="AD12" s="167"/>
      <c r="AE12" s="167"/>
      <c r="AF12" s="167"/>
      <c r="AG12" s="167"/>
      <c r="AH12" s="167"/>
      <c r="AI12" s="167"/>
      <c r="AJ12" s="167"/>
      <c r="AK12" s="171"/>
    </row>
    <row r="13" spans="3:37" x14ac:dyDescent="0.3">
      <c r="C13" s="170"/>
      <c r="D13" s="167"/>
      <c r="E13" s="167"/>
      <c r="F13" s="167"/>
      <c r="G13" s="167"/>
      <c r="H13" s="167"/>
      <c r="I13" s="167"/>
      <c r="J13" s="167"/>
      <c r="K13" s="167"/>
      <c r="L13" s="167"/>
      <c r="M13" s="167"/>
      <c r="N13" s="167"/>
      <c r="O13" s="167"/>
      <c r="P13" s="167"/>
      <c r="Q13" s="167"/>
      <c r="R13" s="167"/>
      <c r="S13" s="171"/>
      <c r="U13" s="170"/>
      <c r="V13" s="167"/>
      <c r="W13" s="167"/>
      <c r="X13" s="167"/>
      <c r="Y13" s="167"/>
      <c r="Z13" s="167"/>
      <c r="AA13" s="167"/>
      <c r="AB13" s="167"/>
      <c r="AC13" s="167"/>
      <c r="AD13" s="167"/>
      <c r="AE13" s="167"/>
      <c r="AF13" s="167"/>
      <c r="AG13" s="167"/>
      <c r="AH13" s="167"/>
      <c r="AI13" s="167"/>
      <c r="AJ13" s="167"/>
      <c r="AK13" s="171"/>
    </row>
    <row r="14" spans="3:37" x14ac:dyDescent="0.3">
      <c r="C14" s="170"/>
      <c r="D14" s="167"/>
      <c r="E14" s="167"/>
      <c r="F14" s="167"/>
      <c r="G14" s="167"/>
      <c r="H14" s="167"/>
      <c r="I14" s="167"/>
      <c r="J14" s="167"/>
      <c r="K14" s="167"/>
      <c r="L14" s="167"/>
      <c r="M14" s="167"/>
      <c r="N14" s="167"/>
      <c r="O14" s="167"/>
      <c r="P14" s="167"/>
      <c r="Q14" s="167"/>
      <c r="R14" s="167"/>
      <c r="S14" s="171"/>
      <c r="U14" s="170"/>
      <c r="V14" s="167"/>
      <c r="W14" s="167"/>
      <c r="X14" s="167"/>
      <c r="Y14" s="167"/>
      <c r="Z14" s="167"/>
      <c r="AA14" s="167"/>
      <c r="AB14" s="167"/>
      <c r="AC14" s="167"/>
      <c r="AD14" s="167"/>
      <c r="AE14" s="167"/>
      <c r="AF14" s="167"/>
      <c r="AG14" s="167"/>
      <c r="AH14" s="167"/>
      <c r="AI14" s="167"/>
      <c r="AJ14" s="167"/>
      <c r="AK14" s="171"/>
    </row>
    <row r="15" spans="3:37" x14ac:dyDescent="0.3">
      <c r="C15" s="170"/>
      <c r="D15" s="167"/>
      <c r="E15" s="167"/>
      <c r="F15" s="167"/>
      <c r="G15" s="167"/>
      <c r="H15" s="167"/>
      <c r="I15" s="167"/>
      <c r="J15" s="167"/>
      <c r="K15" s="167"/>
      <c r="L15" s="167"/>
      <c r="M15" s="167"/>
      <c r="N15" s="167"/>
      <c r="O15" s="167"/>
      <c r="P15" s="167"/>
      <c r="Q15" s="167"/>
      <c r="R15" s="167"/>
      <c r="S15" s="171"/>
      <c r="U15" s="170"/>
      <c r="V15" s="167"/>
      <c r="W15" s="167"/>
      <c r="X15" s="167"/>
      <c r="Y15" s="167"/>
      <c r="Z15" s="167"/>
      <c r="AA15" s="167"/>
      <c r="AB15" s="167"/>
      <c r="AC15" s="167"/>
      <c r="AD15" s="167"/>
      <c r="AE15" s="167"/>
      <c r="AF15" s="167"/>
      <c r="AG15" s="167"/>
      <c r="AH15" s="167"/>
      <c r="AI15" s="167"/>
      <c r="AJ15" s="167"/>
      <c r="AK15" s="171"/>
    </row>
    <row r="16" spans="3:37" x14ac:dyDescent="0.3">
      <c r="C16" s="170"/>
      <c r="D16" s="167"/>
      <c r="E16" s="167"/>
      <c r="F16" s="167"/>
      <c r="G16" s="167"/>
      <c r="H16" s="167"/>
      <c r="I16" s="167"/>
      <c r="J16" s="167"/>
      <c r="K16" s="167"/>
      <c r="L16" s="167"/>
      <c r="M16" s="167"/>
      <c r="N16" s="167"/>
      <c r="O16" s="167"/>
      <c r="P16" s="167"/>
      <c r="Q16" s="167"/>
      <c r="R16" s="167"/>
      <c r="S16" s="171"/>
      <c r="U16" s="170"/>
      <c r="V16" s="167"/>
      <c r="W16" s="167"/>
      <c r="X16" s="167"/>
      <c r="Y16" s="167"/>
      <c r="Z16" s="167"/>
      <c r="AA16" s="167"/>
      <c r="AB16" s="167"/>
      <c r="AC16" s="167"/>
      <c r="AD16" s="167"/>
      <c r="AE16" s="167"/>
      <c r="AF16" s="167"/>
      <c r="AG16" s="167"/>
      <c r="AH16" s="167"/>
      <c r="AI16" s="167"/>
      <c r="AJ16" s="167"/>
      <c r="AK16" s="171"/>
    </row>
    <row r="17" spans="3:37" x14ac:dyDescent="0.3">
      <c r="C17" s="170"/>
      <c r="D17" s="167"/>
      <c r="E17" s="167"/>
      <c r="F17" s="167"/>
      <c r="G17" s="167"/>
      <c r="H17" s="167"/>
      <c r="I17" s="167"/>
      <c r="J17" s="167"/>
      <c r="K17" s="167"/>
      <c r="L17" s="167"/>
      <c r="M17" s="167"/>
      <c r="N17" s="167"/>
      <c r="O17" s="167"/>
      <c r="P17" s="167"/>
      <c r="Q17" s="167"/>
      <c r="R17" s="167"/>
      <c r="S17" s="171"/>
      <c r="U17" s="170"/>
      <c r="V17" s="167"/>
      <c r="W17" s="167"/>
      <c r="X17" s="167"/>
      <c r="Y17" s="167"/>
      <c r="Z17" s="167"/>
      <c r="AA17" s="167"/>
      <c r="AB17" s="167"/>
      <c r="AC17" s="167"/>
      <c r="AD17" s="167"/>
      <c r="AE17" s="167"/>
      <c r="AF17" s="167"/>
      <c r="AG17" s="167"/>
      <c r="AH17" s="167"/>
      <c r="AI17" s="167"/>
      <c r="AJ17" s="167"/>
      <c r="AK17" s="171"/>
    </row>
    <row r="18" spans="3:37" x14ac:dyDescent="0.3">
      <c r="C18" s="170"/>
      <c r="D18" s="167"/>
      <c r="E18" s="167"/>
      <c r="F18" s="167"/>
      <c r="G18" s="167"/>
      <c r="H18" s="167"/>
      <c r="I18" s="167"/>
      <c r="J18" s="167"/>
      <c r="K18" s="167"/>
      <c r="L18" s="167"/>
      <c r="M18" s="167"/>
      <c r="N18" s="167"/>
      <c r="O18" s="167"/>
      <c r="P18" s="167"/>
      <c r="Q18" s="167"/>
      <c r="R18" s="167"/>
      <c r="S18" s="171"/>
      <c r="U18" s="170"/>
      <c r="V18" s="167"/>
      <c r="W18" s="167"/>
      <c r="X18" s="167"/>
      <c r="Y18" s="167"/>
      <c r="Z18" s="167"/>
      <c r="AA18" s="167"/>
      <c r="AB18" s="167"/>
      <c r="AC18" s="167"/>
      <c r="AD18" s="167"/>
      <c r="AE18" s="167"/>
      <c r="AF18" s="167"/>
      <c r="AG18" s="167"/>
      <c r="AH18" s="167"/>
      <c r="AI18" s="167"/>
      <c r="AJ18" s="167"/>
      <c r="AK18" s="171"/>
    </row>
    <row r="19" spans="3:37" x14ac:dyDescent="0.3">
      <c r="C19" s="170"/>
      <c r="D19" s="167"/>
      <c r="E19" s="167"/>
      <c r="F19" s="167"/>
      <c r="G19" s="167"/>
      <c r="H19" s="167"/>
      <c r="I19" s="167"/>
      <c r="J19" s="167"/>
      <c r="K19" s="167"/>
      <c r="L19" s="167"/>
      <c r="M19" s="167"/>
      <c r="N19" s="167"/>
      <c r="O19" s="167"/>
      <c r="P19" s="167"/>
      <c r="Q19" s="167"/>
      <c r="R19" s="167"/>
      <c r="S19" s="171"/>
      <c r="U19" s="170"/>
      <c r="V19" s="167"/>
      <c r="W19" s="167"/>
      <c r="X19" s="167"/>
      <c r="Y19" s="167"/>
      <c r="Z19" s="167"/>
      <c r="AA19" s="167"/>
      <c r="AB19" s="167"/>
      <c r="AC19" s="167"/>
      <c r="AD19" s="167"/>
      <c r="AE19" s="167"/>
      <c r="AF19" s="167"/>
      <c r="AG19" s="167"/>
      <c r="AH19" s="167"/>
      <c r="AI19" s="167"/>
      <c r="AJ19" s="167"/>
      <c r="AK19" s="171"/>
    </row>
    <row r="20" spans="3:37" x14ac:dyDescent="0.3">
      <c r="C20" s="170"/>
      <c r="D20" s="167"/>
      <c r="E20" s="167"/>
      <c r="F20" s="167"/>
      <c r="G20" s="167"/>
      <c r="H20" s="167"/>
      <c r="I20" s="167"/>
      <c r="J20" s="167"/>
      <c r="K20" s="167"/>
      <c r="L20" s="167"/>
      <c r="M20" s="167"/>
      <c r="N20" s="167"/>
      <c r="O20" s="167"/>
      <c r="P20" s="167"/>
      <c r="Q20" s="167"/>
      <c r="R20" s="167"/>
      <c r="S20" s="171"/>
      <c r="U20" s="170"/>
      <c r="V20" s="167"/>
      <c r="W20" s="167"/>
      <c r="X20" s="167"/>
      <c r="Y20" s="167"/>
      <c r="Z20" s="167"/>
      <c r="AA20" s="167"/>
      <c r="AB20" s="167"/>
      <c r="AC20" s="167"/>
      <c r="AD20" s="167"/>
      <c r="AE20" s="167"/>
      <c r="AF20" s="167"/>
      <c r="AG20" s="167"/>
      <c r="AH20" s="167"/>
      <c r="AI20" s="167"/>
      <c r="AJ20" s="167"/>
      <c r="AK20" s="171"/>
    </row>
    <row r="21" spans="3:37" x14ac:dyDescent="0.3">
      <c r="C21" s="170"/>
      <c r="D21" s="167"/>
      <c r="E21" s="167"/>
      <c r="F21" s="167"/>
      <c r="G21" s="167"/>
      <c r="H21" s="167"/>
      <c r="I21" s="167"/>
      <c r="J21" s="167"/>
      <c r="K21" s="167"/>
      <c r="L21" s="167"/>
      <c r="M21" s="167"/>
      <c r="N21" s="167"/>
      <c r="O21" s="167"/>
      <c r="P21" s="167"/>
      <c r="Q21" s="167"/>
      <c r="R21" s="167"/>
      <c r="S21" s="171"/>
      <c r="U21" s="170"/>
      <c r="V21" s="167"/>
      <c r="W21" s="167"/>
      <c r="X21" s="167"/>
      <c r="Y21" s="167"/>
      <c r="Z21" s="167"/>
      <c r="AA21" s="167"/>
      <c r="AB21" s="167"/>
      <c r="AC21" s="167"/>
      <c r="AD21" s="167"/>
      <c r="AE21" s="167"/>
      <c r="AF21" s="167"/>
      <c r="AG21" s="167"/>
      <c r="AH21" s="167"/>
      <c r="AI21" s="167"/>
      <c r="AJ21" s="167"/>
      <c r="AK21" s="171"/>
    </row>
    <row r="22" spans="3:37" x14ac:dyDescent="0.3">
      <c r="C22" s="170"/>
      <c r="D22" s="167"/>
      <c r="E22" s="167"/>
      <c r="F22" s="167"/>
      <c r="G22" s="167"/>
      <c r="H22" s="167"/>
      <c r="I22" s="167"/>
      <c r="J22" s="167"/>
      <c r="K22" s="167"/>
      <c r="L22" s="167"/>
      <c r="M22" s="167"/>
      <c r="N22" s="167"/>
      <c r="O22" s="167"/>
      <c r="P22" s="167"/>
      <c r="Q22" s="167"/>
      <c r="R22" s="167"/>
      <c r="S22" s="171"/>
      <c r="U22" s="170"/>
      <c r="V22" s="167"/>
      <c r="W22" s="167"/>
      <c r="X22" s="167"/>
      <c r="Y22" s="167"/>
      <c r="Z22" s="167"/>
      <c r="AA22" s="167"/>
      <c r="AB22" s="167"/>
      <c r="AC22" s="167"/>
      <c r="AD22" s="167"/>
      <c r="AE22" s="167"/>
      <c r="AF22" s="167"/>
      <c r="AG22" s="167"/>
      <c r="AH22" s="167"/>
      <c r="AI22" s="167"/>
      <c r="AJ22" s="167"/>
      <c r="AK22" s="171"/>
    </row>
    <row r="23" spans="3:37" x14ac:dyDescent="0.3">
      <c r="C23" s="170"/>
      <c r="D23" s="167"/>
      <c r="E23" s="167"/>
      <c r="F23" s="167"/>
      <c r="G23" s="167"/>
      <c r="H23" s="167"/>
      <c r="I23" s="167"/>
      <c r="J23" s="167"/>
      <c r="K23" s="167"/>
      <c r="L23" s="167"/>
      <c r="M23" s="167"/>
      <c r="N23" s="167"/>
      <c r="O23" s="167"/>
      <c r="P23" s="167"/>
      <c r="Q23" s="167"/>
      <c r="R23" s="167"/>
      <c r="S23" s="171"/>
      <c r="U23" s="170"/>
      <c r="V23" s="167"/>
      <c r="W23" s="167"/>
      <c r="X23" s="167"/>
      <c r="Y23" s="167"/>
      <c r="Z23" s="167"/>
      <c r="AA23" s="167"/>
      <c r="AB23" s="167"/>
      <c r="AC23" s="167"/>
      <c r="AD23" s="167"/>
      <c r="AE23" s="167"/>
      <c r="AF23" s="167"/>
      <c r="AG23" s="167"/>
      <c r="AH23" s="167"/>
      <c r="AI23" s="167"/>
      <c r="AJ23" s="167"/>
      <c r="AK23" s="171"/>
    </row>
    <row r="24" spans="3:37" x14ac:dyDescent="0.3">
      <c r="C24" s="170"/>
      <c r="D24" s="167"/>
      <c r="E24" s="167"/>
      <c r="F24" s="167"/>
      <c r="G24" s="167"/>
      <c r="H24" s="167"/>
      <c r="I24" s="167"/>
      <c r="J24" s="167"/>
      <c r="K24" s="167"/>
      <c r="L24" s="167"/>
      <c r="M24" s="167"/>
      <c r="N24" s="167"/>
      <c r="O24" s="167"/>
      <c r="P24" s="167"/>
      <c r="Q24" s="167"/>
      <c r="R24" s="167"/>
      <c r="S24" s="171"/>
      <c r="U24" s="170"/>
      <c r="V24" s="167"/>
      <c r="W24" s="167"/>
      <c r="X24" s="167"/>
      <c r="Y24" s="167"/>
      <c r="Z24" s="167"/>
      <c r="AA24" s="167"/>
      <c r="AB24" s="167"/>
      <c r="AC24" s="167"/>
      <c r="AD24" s="167"/>
      <c r="AE24" s="167"/>
      <c r="AF24" s="167"/>
      <c r="AG24" s="167"/>
      <c r="AH24" s="167"/>
      <c r="AI24" s="167"/>
      <c r="AJ24" s="167"/>
      <c r="AK24" s="171"/>
    </row>
    <row r="25" spans="3:37" x14ac:dyDescent="0.3">
      <c r="C25" s="170"/>
      <c r="D25" s="167"/>
      <c r="E25" s="167"/>
      <c r="F25" s="167"/>
      <c r="G25" s="167"/>
      <c r="H25" s="167"/>
      <c r="I25" s="167"/>
      <c r="J25" s="167"/>
      <c r="K25" s="167"/>
      <c r="L25" s="167"/>
      <c r="M25" s="167"/>
      <c r="N25" s="167"/>
      <c r="O25" s="167"/>
      <c r="P25" s="167"/>
      <c r="Q25" s="167"/>
      <c r="R25" s="167"/>
      <c r="S25" s="171"/>
      <c r="U25" s="170"/>
      <c r="V25" s="167"/>
      <c r="W25" s="167"/>
      <c r="X25" s="167"/>
      <c r="Y25" s="167"/>
      <c r="Z25" s="167"/>
      <c r="AA25" s="167"/>
      <c r="AB25" s="167"/>
      <c r="AC25" s="167"/>
      <c r="AD25" s="167"/>
      <c r="AE25" s="167"/>
      <c r="AF25" s="167"/>
      <c r="AG25" s="167"/>
      <c r="AH25" s="167"/>
      <c r="AI25" s="167"/>
      <c r="AJ25" s="167"/>
      <c r="AK25" s="171"/>
    </row>
    <row r="26" spans="3:37" x14ac:dyDescent="0.3">
      <c r="C26" s="170"/>
      <c r="D26" s="167"/>
      <c r="E26" s="167"/>
      <c r="F26" s="167"/>
      <c r="G26" s="167"/>
      <c r="H26" s="167"/>
      <c r="I26" s="167"/>
      <c r="J26" s="167"/>
      <c r="K26" s="167"/>
      <c r="L26" s="167"/>
      <c r="M26" s="167"/>
      <c r="N26" s="167"/>
      <c r="O26" s="167"/>
      <c r="P26" s="167"/>
      <c r="Q26" s="167"/>
      <c r="R26" s="167"/>
      <c r="S26" s="171"/>
      <c r="U26" s="170"/>
      <c r="V26" s="167"/>
      <c r="W26" s="167"/>
      <c r="X26" s="167"/>
      <c r="Y26" s="167"/>
      <c r="Z26" s="167"/>
      <c r="AA26" s="167"/>
      <c r="AB26" s="167"/>
      <c r="AC26" s="167"/>
      <c r="AD26" s="167"/>
      <c r="AE26" s="167"/>
      <c r="AF26" s="167"/>
      <c r="AG26" s="167"/>
      <c r="AH26" s="167"/>
      <c r="AI26" s="167"/>
      <c r="AJ26" s="167"/>
      <c r="AK26" s="171"/>
    </row>
    <row r="27" spans="3:37" x14ac:dyDescent="0.3">
      <c r="C27" s="170"/>
      <c r="D27" s="167"/>
      <c r="E27" s="167"/>
      <c r="F27" s="167"/>
      <c r="G27" s="167"/>
      <c r="H27" s="167"/>
      <c r="I27" s="167"/>
      <c r="J27" s="167"/>
      <c r="K27" s="167"/>
      <c r="L27" s="167"/>
      <c r="M27" s="167"/>
      <c r="N27" s="167"/>
      <c r="O27" s="167"/>
      <c r="P27" s="167"/>
      <c r="Q27" s="167"/>
      <c r="R27" s="167"/>
      <c r="S27" s="171"/>
      <c r="U27" s="170"/>
      <c r="V27" s="167"/>
      <c r="W27" s="167"/>
      <c r="X27" s="167"/>
      <c r="Y27" s="167"/>
      <c r="Z27" s="167"/>
      <c r="AA27" s="167"/>
      <c r="AB27" s="167"/>
      <c r="AC27" s="167"/>
      <c r="AD27" s="167"/>
      <c r="AE27" s="167"/>
      <c r="AF27" s="167"/>
      <c r="AG27" s="167"/>
      <c r="AH27" s="167"/>
      <c r="AI27" s="167"/>
      <c r="AJ27" s="167"/>
      <c r="AK27" s="171"/>
    </row>
    <row r="28" spans="3:37" x14ac:dyDescent="0.3">
      <c r="C28" s="170"/>
      <c r="D28" s="167"/>
      <c r="E28" s="167"/>
      <c r="F28" s="167"/>
      <c r="G28" s="167"/>
      <c r="H28" s="167"/>
      <c r="I28" s="167"/>
      <c r="J28" s="167"/>
      <c r="K28" s="167"/>
      <c r="L28" s="167"/>
      <c r="M28" s="167"/>
      <c r="N28" s="167"/>
      <c r="O28" s="167"/>
      <c r="P28" s="167"/>
      <c r="Q28" s="167"/>
      <c r="R28" s="167"/>
      <c r="S28" s="171"/>
      <c r="U28" s="170"/>
      <c r="V28" s="167"/>
      <c r="W28" s="167"/>
      <c r="X28" s="167"/>
      <c r="Y28" s="167"/>
      <c r="Z28" s="167"/>
      <c r="AA28" s="167"/>
      <c r="AB28" s="167"/>
      <c r="AC28" s="167"/>
      <c r="AD28" s="167"/>
      <c r="AE28" s="167"/>
      <c r="AF28" s="167"/>
      <c r="AG28" s="167"/>
      <c r="AH28" s="167"/>
      <c r="AI28" s="167"/>
      <c r="AJ28" s="167"/>
      <c r="AK28" s="171"/>
    </row>
    <row r="29" spans="3:37" x14ac:dyDescent="0.3">
      <c r="C29" s="170"/>
      <c r="D29" s="167"/>
      <c r="E29" s="167"/>
      <c r="F29" s="167"/>
      <c r="G29" s="167"/>
      <c r="H29" s="167"/>
      <c r="I29" s="167"/>
      <c r="J29" s="167"/>
      <c r="K29" s="167"/>
      <c r="L29" s="167"/>
      <c r="M29" s="167"/>
      <c r="N29" s="167"/>
      <c r="O29" s="167"/>
      <c r="P29" s="167"/>
      <c r="Q29" s="167"/>
      <c r="R29" s="167"/>
      <c r="S29" s="171"/>
      <c r="U29" s="170"/>
      <c r="V29" s="167"/>
      <c r="W29" s="167"/>
      <c r="X29" s="167"/>
      <c r="Y29" s="167"/>
      <c r="Z29" s="167"/>
      <c r="AA29" s="167"/>
      <c r="AB29" s="167"/>
      <c r="AC29" s="167"/>
      <c r="AD29" s="167"/>
      <c r="AE29" s="167"/>
      <c r="AF29" s="167"/>
      <c r="AG29" s="167"/>
      <c r="AH29" s="167"/>
      <c r="AI29" s="167"/>
      <c r="AJ29" s="167"/>
      <c r="AK29" s="171"/>
    </row>
    <row r="30" spans="3:37" x14ac:dyDescent="0.3">
      <c r="C30" s="170"/>
      <c r="D30" s="167"/>
      <c r="E30" s="167"/>
      <c r="F30" s="167"/>
      <c r="G30" s="167"/>
      <c r="H30" s="167"/>
      <c r="I30" s="167"/>
      <c r="J30" s="167"/>
      <c r="K30" s="167"/>
      <c r="L30" s="167"/>
      <c r="M30" s="167"/>
      <c r="N30" s="167"/>
      <c r="O30" s="167"/>
      <c r="P30" s="167"/>
      <c r="Q30" s="167"/>
      <c r="R30" s="167"/>
      <c r="S30" s="171"/>
      <c r="U30" s="170"/>
      <c r="V30" s="167"/>
      <c r="W30" s="167"/>
      <c r="X30" s="167"/>
      <c r="Y30" s="167"/>
      <c r="Z30" s="167"/>
      <c r="AA30" s="167"/>
      <c r="AB30" s="167"/>
      <c r="AC30" s="167"/>
      <c r="AD30" s="167"/>
      <c r="AE30" s="167"/>
      <c r="AF30" s="167"/>
      <c r="AG30" s="167"/>
      <c r="AH30" s="167"/>
      <c r="AI30" s="167"/>
      <c r="AJ30" s="167"/>
      <c r="AK30" s="171"/>
    </row>
    <row r="31" spans="3:37" x14ac:dyDescent="0.3">
      <c r="C31" s="170"/>
      <c r="D31" s="167"/>
      <c r="E31" s="167"/>
      <c r="F31" s="167"/>
      <c r="G31" s="167"/>
      <c r="H31" s="167"/>
      <c r="I31" s="167"/>
      <c r="J31" s="167"/>
      <c r="K31" s="167"/>
      <c r="L31" s="167"/>
      <c r="M31" s="167"/>
      <c r="N31" s="167"/>
      <c r="O31" s="167"/>
      <c r="P31" s="167"/>
      <c r="Q31" s="167"/>
      <c r="R31" s="167"/>
      <c r="S31" s="171"/>
      <c r="U31" s="170"/>
      <c r="V31" s="167"/>
      <c r="W31" s="167"/>
      <c r="X31" s="167"/>
      <c r="Y31" s="167"/>
      <c r="Z31" s="167"/>
      <c r="AA31" s="167"/>
      <c r="AB31" s="167"/>
      <c r="AC31" s="167"/>
      <c r="AD31" s="167"/>
      <c r="AE31" s="167"/>
      <c r="AF31" s="167"/>
      <c r="AG31" s="167"/>
      <c r="AH31" s="167"/>
      <c r="AI31" s="167"/>
      <c r="AJ31" s="167"/>
      <c r="AK31" s="171"/>
    </row>
    <row r="32" spans="3:37" x14ac:dyDescent="0.3">
      <c r="C32" s="170"/>
      <c r="D32" s="167"/>
      <c r="E32" s="167"/>
      <c r="F32" s="167"/>
      <c r="G32" s="167"/>
      <c r="H32" s="167"/>
      <c r="I32" s="167"/>
      <c r="J32" s="167"/>
      <c r="K32" s="167"/>
      <c r="L32" s="167"/>
      <c r="M32" s="167"/>
      <c r="N32" s="167"/>
      <c r="O32" s="167"/>
      <c r="P32" s="167"/>
      <c r="Q32" s="167"/>
      <c r="R32" s="167"/>
      <c r="S32" s="171"/>
      <c r="U32" s="170"/>
      <c r="V32" s="167"/>
      <c r="W32" s="167"/>
      <c r="X32" s="167"/>
      <c r="Y32" s="167"/>
      <c r="Z32" s="167"/>
      <c r="AA32" s="167"/>
      <c r="AB32" s="167"/>
      <c r="AC32" s="167"/>
      <c r="AD32" s="167"/>
      <c r="AE32" s="167"/>
      <c r="AF32" s="167"/>
      <c r="AG32" s="167"/>
      <c r="AH32" s="167"/>
      <c r="AI32" s="167"/>
      <c r="AJ32" s="167"/>
      <c r="AK32" s="171"/>
    </row>
    <row r="33" spans="3:37" x14ac:dyDescent="0.3">
      <c r="C33" s="170"/>
      <c r="D33" s="167"/>
      <c r="E33" s="167"/>
      <c r="F33" s="167"/>
      <c r="G33" s="167"/>
      <c r="H33" s="167"/>
      <c r="I33" s="167"/>
      <c r="J33" s="167"/>
      <c r="K33" s="167"/>
      <c r="L33" s="167"/>
      <c r="M33" s="167"/>
      <c r="N33" s="167"/>
      <c r="O33" s="167"/>
      <c r="P33" s="167"/>
      <c r="Q33" s="167"/>
      <c r="R33" s="167"/>
      <c r="S33" s="171"/>
      <c r="U33" s="170"/>
      <c r="V33" s="167"/>
      <c r="W33" s="167"/>
      <c r="X33" s="167"/>
      <c r="Y33" s="167"/>
      <c r="Z33" s="167"/>
      <c r="AA33" s="167"/>
      <c r="AB33" s="167"/>
      <c r="AC33" s="167"/>
      <c r="AD33" s="167"/>
      <c r="AE33" s="167"/>
      <c r="AF33" s="167"/>
      <c r="AG33" s="167"/>
      <c r="AH33" s="167"/>
      <c r="AI33" s="167"/>
      <c r="AJ33" s="167"/>
      <c r="AK33" s="171"/>
    </row>
    <row r="34" spans="3:37" x14ac:dyDescent="0.3">
      <c r="C34" s="170"/>
      <c r="D34" s="167"/>
      <c r="E34" s="167"/>
      <c r="F34" s="167"/>
      <c r="G34" s="167"/>
      <c r="H34" s="167"/>
      <c r="I34" s="167"/>
      <c r="J34" s="167"/>
      <c r="K34" s="167"/>
      <c r="L34" s="167"/>
      <c r="M34" s="167"/>
      <c r="N34" s="167"/>
      <c r="O34" s="167"/>
      <c r="P34" s="167"/>
      <c r="Q34" s="167"/>
      <c r="R34" s="167"/>
      <c r="S34" s="171"/>
      <c r="U34" s="170"/>
      <c r="V34" s="167"/>
      <c r="W34" s="167"/>
      <c r="X34" s="167"/>
      <c r="Y34" s="167"/>
      <c r="Z34" s="167"/>
      <c r="AA34" s="167"/>
      <c r="AB34" s="167"/>
      <c r="AC34" s="167"/>
      <c r="AD34" s="167"/>
      <c r="AE34" s="167"/>
      <c r="AF34" s="167"/>
      <c r="AG34" s="167"/>
      <c r="AH34" s="167"/>
      <c r="AI34" s="167"/>
      <c r="AJ34" s="167"/>
      <c r="AK34" s="171"/>
    </row>
    <row r="35" spans="3:37" x14ac:dyDescent="0.3">
      <c r="C35" s="170"/>
      <c r="D35" s="167"/>
      <c r="E35" s="167"/>
      <c r="F35" s="167"/>
      <c r="G35" s="167"/>
      <c r="H35" s="167"/>
      <c r="I35" s="167"/>
      <c r="J35" s="167"/>
      <c r="K35" s="167"/>
      <c r="L35" s="167"/>
      <c r="M35" s="167"/>
      <c r="N35" s="167"/>
      <c r="O35" s="167"/>
      <c r="P35" s="167"/>
      <c r="Q35" s="167"/>
      <c r="R35" s="167"/>
      <c r="S35" s="171"/>
      <c r="U35" s="170"/>
      <c r="V35" s="167"/>
      <c r="W35" s="167"/>
      <c r="X35" s="167"/>
      <c r="Y35" s="167"/>
      <c r="Z35" s="167"/>
      <c r="AA35" s="167"/>
      <c r="AB35" s="167"/>
      <c r="AC35" s="167"/>
      <c r="AD35" s="167"/>
      <c r="AE35" s="167"/>
      <c r="AF35" s="167"/>
      <c r="AG35" s="167"/>
      <c r="AH35" s="167"/>
      <c r="AI35" s="167"/>
      <c r="AJ35" s="167"/>
      <c r="AK35" s="171"/>
    </row>
    <row r="36" spans="3:37" x14ac:dyDescent="0.3">
      <c r="C36" s="170"/>
      <c r="D36" s="167"/>
      <c r="E36" s="167"/>
      <c r="F36" s="167"/>
      <c r="G36" s="167"/>
      <c r="H36" s="167"/>
      <c r="I36" s="167"/>
      <c r="J36" s="167"/>
      <c r="K36" s="167"/>
      <c r="L36" s="167"/>
      <c r="M36" s="167"/>
      <c r="N36" s="167"/>
      <c r="O36" s="167"/>
      <c r="P36" s="167"/>
      <c r="Q36" s="167"/>
      <c r="R36" s="167"/>
      <c r="S36" s="171"/>
      <c r="U36" s="170"/>
      <c r="V36" s="167"/>
      <c r="W36" s="167"/>
      <c r="X36" s="167"/>
      <c r="Y36" s="167"/>
      <c r="Z36" s="167"/>
      <c r="AA36" s="167"/>
      <c r="AB36" s="167"/>
      <c r="AC36" s="167"/>
      <c r="AD36" s="167"/>
      <c r="AE36" s="167"/>
      <c r="AF36" s="167"/>
      <c r="AG36" s="167"/>
      <c r="AH36" s="167"/>
      <c r="AI36" s="167"/>
      <c r="AJ36" s="167"/>
      <c r="AK36" s="171"/>
    </row>
    <row r="37" spans="3:37" x14ac:dyDescent="0.3">
      <c r="C37" s="170"/>
      <c r="D37" s="167"/>
      <c r="E37" s="167"/>
      <c r="F37" s="167"/>
      <c r="G37" s="167"/>
      <c r="H37" s="167"/>
      <c r="I37" s="167"/>
      <c r="J37" s="167"/>
      <c r="K37" s="167"/>
      <c r="L37" s="167"/>
      <c r="M37" s="167"/>
      <c r="N37" s="167"/>
      <c r="O37" s="167"/>
      <c r="P37" s="167"/>
      <c r="Q37" s="167"/>
      <c r="R37" s="167"/>
      <c r="S37" s="171"/>
      <c r="U37" s="170"/>
      <c r="V37" s="167"/>
      <c r="W37" s="167"/>
      <c r="X37" s="167"/>
      <c r="Y37" s="167"/>
      <c r="Z37" s="167"/>
      <c r="AA37" s="167"/>
      <c r="AB37" s="167"/>
      <c r="AC37" s="167"/>
      <c r="AD37" s="167"/>
      <c r="AE37" s="167"/>
      <c r="AF37" s="167"/>
      <c r="AG37" s="167"/>
      <c r="AH37" s="167"/>
      <c r="AI37" s="167"/>
      <c r="AJ37" s="167"/>
      <c r="AK37" s="171"/>
    </row>
    <row r="38" spans="3:37" x14ac:dyDescent="0.3">
      <c r="C38" s="170"/>
      <c r="D38" s="167"/>
      <c r="E38" s="167"/>
      <c r="F38" s="167"/>
      <c r="G38" s="167"/>
      <c r="H38" s="167"/>
      <c r="I38" s="167"/>
      <c r="J38" s="167"/>
      <c r="K38" s="167"/>
      <c r="L38" s="167"/>
      <c r="M38" s="167"/>
      <c r="N38" s="167"/>
      <c r="O38" s="167"/>
      <c r="P38" s="167"/>
      <c r="Q38" s="167"/>
      <c r="R38" s="167"/>
      <c r="S38" s="171"/>
      <c r="U38" s="170"/>
      <c r="V38" s="167"/>
      <c r="W38" s="167"/>
      <c r="X38" s="167"/>
      <c r="Y38" s="167"/>
      <c r="Z38" s="167"/>
      <c r="AA38" s="167"/>
      <c r="AB38" s="167"/>
      <c r="AC38" s="167"/>
      <c r="AD38" s="167"/>
      <c r="AE38" s="167"/>
      <c r="AF38" s="167"/>
      <c r="AG38" s="167"/>
      <c r="AH38" s="167"/>
      <c r="AI38" s="167"/>
      <c r="AJ38" s="167"/>
      <c r="AK38" s="171"/>
    </row>
    <row r="39" spans="3:37" x14ac:dyDescent="0.3">
      <c r="C39" s="170"/>
      <c r="D39" s="167"/>
      <c r="E39" s="167"/>
      <c r="F39" s="167"/>
      <c r="G39" s="167"/>
      <c r="H39" s="167"/>
      <c r="I39" s="167"/>
      <c r="J39" s="167"/>
      <c r="K39" s="167"/>
      <c r="L39" s="167"/>
      <c r="M39" s="167"/>
      <c r="N39" s="167"/>
      <c r="O39" s="167"/>
      <c r="P39" s="167"/>
      <c r="Q39" s="167"/>
      <c r="R39" s="167"/>
      <c r="S39" s="171"/>
      <c r="U39" s="170"/>
      <c r="V39" s="167"/>
      <c r="W39" s="167"/>
      <c r="X39" s="167"/>
      <c r="Y39" s="167"/>
      <c r="Z39" s="167"/>
      <c r="AA39" s="167"/>
      <c r="AB39" s="167"/>
      <c r="AC39" s="167"/>
      <c r="AD39" s="167"/>
      <c r="AE39" s="167"/>
      <c r="AF39" s="167"/>
      <c r="AG39" s="167"/>
      <c r="AH39" s="167"/>
      <c r="AI39" s="167"/>
      <c r="AJ39" s="167"/>
      <c r="AK39" s="171"/>
    </row>
    <row r="40" spans="3:37" x14ac:dyDescent="0.3">
      <c r="C40" s="170"/>
      <c r="D40" s="167"/>
      <c r="E40" s="167"/>
      <c r="F40" s="167"/>
      <c r="G40" s="167"/>
      <c r="H40" s="167"/>
      <c r="I40" s="167"/>
      <c r="J40" s="167"/>
      <c r="K40" s="167"/>
      <c r="L40" s="167"/>
      <c r="M40" s="167"/>
      <c r="N40" s="167"/>
      <c r="O40" s="167"/>
      <c r="P40" s="167"/>
      <c r="Q40" s="167"/>
      <c r="R40" s="167"/>
      <c r="S40" s="171"/>
      <c r="U40" s="170"/>
      <c r="V40" s="167"/>
      <c r="W40" s="167"/>
      <c r="X40" s="167"/>
      <c r="Y40" s="167"/>
      <c r="Z40" s="167"/>
      <c r="AA40" s="167"/>
      <c r="AB40" s="167"/>
      <c r="AC40" s="167"/>
      <c r="AD40" s="167"/>
      <c r="AE40" s="167"/>
      <c r="AF40" s="167"/>
      <c r="AG40" s="167"/>
      <c r="AH40" s="167"/>
      <c r="AI40" s="167"/>
      <c r="AJ40" s="167"/>
      <c r="AK40" s="171"/>
    </row>
    <row r="41" spans="3:37" x14ac:dyDescent="0.3">
      <c r="C41" s="170"/>
      <c r="D41" s="167"/>
      <c r="E41" s="167"/>
      <c r="F41" s="167"/>
      <c r="G41" s="167"/>
      <c r="H41" s="167"/>
      <c r="I41" s="167"/>
      <c r="J41" s="167"/>
      <c r="K41" s="167"/>
      <c r="L41" s="167"/>
      <c r="M41" s="167"/>
      <c r="N41" s="167"/>
      <c r="O41" s="167"/>
      <c r="P41" s="167"/>
      <c r="Q41" s="167"/>
      <c r="R41" s="167"/>
      <c r="S41" s="171"/>
      <c r="U41" s="170"/>
      <c r="V41" s="167"/>
      <c r="W41" s="167"/>
      <c r="X41" s="167"/>
      <c r="Y41" s="167"/>
      <c r="Z41" s="167"/>
      <c r="AA41" s="167"/>
      <c r="AB41" s="167"/>
      <c r="AC41" s="167"/>
      <c r="AD41" s="167"/>
      <c r="AE41" s="167"/>
      <c r="AF41" s="167"/>
      <c r="AG41" s="167"/>
      <c r="AH41" s="167"/>
      <c r="AI41" s="167"/>
      <c r="AJ41" s="167"/>
      <c r="AK41" s="171"/>
    </row>
    <row r="42" spans="3:37" x14ac:dyDescent="0.3">
      <c r="C42" s="170"/>
      <c r="D42" s="167"/>
      <c r="E42" s="167"/>
      <c r="F42" s="167"/>
      <c r="G42" s="167"/>
      <c r="H42" s="167"/>
      <c r="I42" s="167"/>
      <c r="J42" s="167"/>
      <c r="K42" s="167"/>
      <c r="L42" s="167"/>
      <c r="M42" s="167"/>
      <c r="N42" s="167"/>
      <c r="O42" s="167"/>
      <c r="P42" s="167"/>
      <c r="Q42" s="167"/>
      <c r="R42" s="167"/>
      <c r="S42" s="171"/>
      <c r="U42" s="170"/>
      <c r="V42" s="167"/>
      <c r="W42" s="167"/>
      <c r="X42" s="167"/>
      <c r="Y42" s="167"/>
      <c r="Z42" s="167"/>
      <c r="AA42" s="167"/>
      <c r="AB42" s="167"/>
      <c r="AC42" s="167"/>
      <c r="AD42" s="167"/>
      <c r="AE42" s="167"/>
      <c r="AF42" s="167"/>
      <c r="AG42" s="167"/>
      <c r="AH42" s="167"/>
      <c r="AI42" s="167"/>
      <c r="AJ42" s="167"/>
      <c r="AK42" s="171"/>
    </row>
    <row r="43" spans="3:37" x14ac:dyDescent="0.3">
      <c r="C43" s="170"/>
      <c r="D43" s="167"/>
      <c r="E43" s="167"/>
      <c r="F43" s="167"/>
      <c r="G43" s="167"/>
      <c r="H43" s="167"/>
      <c r="I43" s="167"/>
      <c r="J43" s="167"/>
      <c r="K43" s="167"/>
      <c r="L43" s="167"/>
      <c r="M43" s="167"/>
      <c r="N43" s="167"/>
      <c r="O43" s="167"/>
      <c r="P43" s="167"/>
      <c r="Q43" s="167"/>
      <c r="R43" s="167"/>
      <c r="S43" s="171"/>
      <c r="U43" s="170"/>
      <c r="V43" s="167"/>
      <c r="W43" s="167"/>
      <c r="X43" s="167"/>
      <c r="Y43" s="167"/>
      <c r="Z43" s="167"/>
      <c r="AA43" s="167"/>
      <c r="AB43" s="167"/>
      <c r="AC43" s="167"/>
      <c r="AD43" s="167"/>
      <c r="AE43" s="167"/>
      <c r="AF43" s="167"/>
      <c r="AG43" s="167"/>
      <c r="AH43" s="167"/>
      <c r="AI43" s="167"/>
      <c r="AJ43" s="167"/>
      <c r="AK43" s="171"/>
    </row>
    <row r="44" spans="3:37" x14ac:dyDescent="0.3">
      <c r="C44" s="170"/>
      <c r="D44" s="167"/>
      <c r="E44" s="167"/>
      <c r="F44" s="167"/>
      <c r="G44" s="167"/>
      <c r="H44" s="167"/>
      <c r="I44" s="167"/>
      <c r="J44" s="167"/>
      <c r="K44" s="167"/>
      <c r="L44" s="167"/>
      <c r="M44" s="167"/>
      <c r="N44" s="167"/>
      <c r="O44" s="167"/>
      <c r="P44" s="167"/>
      <c r="Q44" s="167"/>
      <c r="R44" s="167"/>
      <c r="S44" s="171"/>
      <c r="U44" s="170"/>
      <c r="V44" s="167"/>
      <c r="W44" s="167"/>
      <c r="X44" s="167"/>
      <c r="Y44" s="167"/>
      <c r="Z44" s="167"/>
      <c r="AA44" s="167"/>
      <c r="AB44" s="167"/>
      <c r="AC44" s="167"/>
      <c r="AD44" s="167"/>
      <c r="AE44" s="167"/>
      <c r="AF44" s="167"/>
      <c r="AG44" s="167"/>
      <c r="AH44" s="167"/>
      <c r="AI44" s="167"/>
      <c r="AJ44" s="167"/>
      <c r="AK44" s="171"/>
    </row>
    <row r="45" spans="3:37" x14ac:dyDescent="0.3">
      <c r="C45" s="170"/>
      <c r="D45" s="167"/>
      <c r="E45" s="167"/>
      <c r="F45" s="167"/>
      <c r="G45" s="167"/>
      <c r="H45" s="167"/>
      <c r="I45" s="167"/>
      <c r="J45" s="167"/>
      <c r="K45" s="167"/>
      <c r="L45" s="167"/>
      <c r="M45" s="167"/>
      <c r="N45" s="167"/>
      <c r="O45" s="167"/>
      <c r="P45" s="167"/>
      <c r="Q45" s="167"/>
      <c r="R45" s="167"/>
      <c r="S45" s="171"/>
      <c r="U45" s="170"/>
      <c r="V45" s="167"/>
      <c r="W45" s="167"/>
      <c r="X45" s="167"/>
      <c r="Y45" s="167"/>
      <c r="Z45" s="167"/>
      <c r="AA45" s="167"/>
      <c r="AB45" s="167"/>
      <c r="AC45" s="167"/>
      <c r="AD45" s="167"/>
      <c r="AE45" s="167"/>
      <c r="AF45" s="167"/>
      <c r="AG45" s="167"/>
      <c r="AH45" s="167"/>
      <c r="AI45" s="167"/>
      <c r="AJ45" s="167"/>
      <c r="AK45" s="171"/>
    </row>
    <row r="46" spans="3:37" x14ac:dyDescent="0.3">
      <c r="C46" s="170"/>
      <c r="D46" s="167"/>
      <c r="E46" s="167"/>
      <c r="F46" s="167"/>
      <c r="G46" s="167"/>
      <c r="H46" s="167"/>
      <c r="I46" s="167"/>
      <c r="J46" s="167"/>
      <c r="K46" s="167"/>
      <c r="L46" s="167"/>
      <c r="M46" s="167"/>
      <c r="N46" s="167"/>
      <c r="O46" s="167"/>
      <c r="P46" s="167"/>
      <c r="Q46" s="167"/>
      <c r="R46" s="167"/>
      <c r="S46" s="171"/>
      <c r="U46" s="170"/>
      <c r="V46" s="167"/>
      <c r="W46" s="167"/>
      <c r="X46" s="167"/>
      <c r="Y46" s="167"/>
      <c r="Z46" s="167"/>
      <c r="AA46" s="167"/>
      <c r="AB46" s="167"/>
      <c r="AC46" s="167"/>
      <c r="AD46" s="167"/>
      <c r="AE46" s="167"/>
      <c r="AF46" s="167"/>
      <c r="AG46" s="167"/>
      <c r="AH46" s="167"/>
      <c r="AI46" s="167"/>
      <c r="AJ46" s="167"/>
      <c r="AK46" s="171"/>
    </row>
    <row r="47" spans="3:37" x14ac:dyDescent="0.3">
      <c r="C47" s="170"/>
      <c r="D47" s="167"/>
      <c r="E47" s="167"/>
      <c r="F47" s="167"/>
      <c r="G47" s="167"/>
      <c r="H47" s="167"/>
      <c r="I47" s="167"/>
      <c r="J47" s="167"/>
      <c r="K47" s="167"/>
      <c r="L47" s="167"/>
      <c r="M47" s="167"/>
      <c r="N47" s="167"/>
      <c r="O47" s="167"/>
      <c r="P47" s="167"/>
      <c r="Q47" s="167"/>
      <c r="R47" s="167"/>
      <c r="S47" s="171"/>
      <c r="U47" s="170"/>
      <c r="V47" s="167"/>
      <c r="W47" s="167"/>
      <c r="X47" s="167"/>
      <c r="Y47" s="167"/>
      <c r="Z47" s="167"/>
      <c r="AA47" s="167"/>
      <c r="AB47" s="167"/>
      <c r="AC47" s="167"/>
      <c r="AD47" s="167"/>
      <c r="AE47" s="167"/>
      <c r="AF47" s="167"/>
      <c r="AG47" s="167"/>
      <c r="AH47" s="167"/>
      <c r="AI47" s="167"/>
      <c r="AJ47" s="167"/>
      <c r="AK47" s="171"/>
    </row>
    <row r="48" spans="3:37" x14ac:dyDescent="0.3">
      <c r="C48" s="170"/>
      <c r="D48" s="167"/>
      <c r="E48" s="167"/>
      <c r="F48" s="167"/>
      <c r="G48" s="167"/>
      <c r="H48" s="167"/>
      <c r="I48" s="167"/>
      <c r="J48" s="167"/>
      <c r="K48" s="167"/>
      <c r="L48" s="167"/>
      <c r="M48" s="167"/>
      <c r="N48" s="167"/>
      <c r="O48" s="167"/>
      <c r="P48" s="167"/>
      <c r="Q48" s="167"/>
      <c r="R48" s="167"/>
      <c r="S48" s="171"/>
      <c r="U48" s="170"/>
      <c r="V48" s="167"/>
      <c r="W48" s="167"/>
      <c r="X48" s="167"/>
      <c r="Y48" s="167"/>
      <c r="Z48" s="167"/>
      <c r="AA48" s="167"/>
      <c r="AB48" s="167"/>
      <c r="AC48" s="167"/>
      <c r="AD48" s="167"/>
      <c r="AE48" s="167"/>
      <c r="AF48" s="167"/>
      <c r="AG48" s="167"/>
      <c r="AH48" s="167"/>
      <c r="AI48" s="167"/>
      <c r="AJ48" s="167"/>
      <c r="AK48" s="171"/>
    </row>
    <row r="49" spans="3:37" x14ac:dyDescent="0.3">
      <c r="C49" s="170"/>
      <c r="D49" s="167"/>
      <c r="E49" s="167"/>
      <c r="F49" s="167"/>
      <c r="G49" s="167"/>
      <c r="H49" s="167"/>
      <c r="I49" s="167"/>
      <c r="J49" s="167"/>
      <c r="K49" s="167"/>
      <c r="L49" s="167"/>
      <c r="M49" s="167"/>
      <c r="N49" s="167"/>
      <c r="O49" s="167"/>
      <c r="P49" s="167"/>
      <c r="Q49" s="167"/>
      <c r="R49" s="167"/>
      <c r="S49" s="171"/>
      <c r="U49" s="170"/>
      <c r="V49" s="167"/>
      <c r="W49" s="167"/>
      <c r="X49" s="167"/>
      <c r="Y49" s="167"/>
      <c r="Z49" s="167"/>
      <c r="AA49" s="167"/>
      <c r="AB49" s="167"/>
      <c r="AC49" s="167"/>
      <c r="AD49" s="167"/>
      <c r="AE49" s="167"/>
      <c r="AF49" s="167"/>
      <c r="AG49" s="167"/>
      <c r="AH49" s="167"/>
      <c r="AI49" s="167"/>
      <c r="AJ49" s="167"/>
      <c r="AK49" s="171"/>
    </row>
    <row r="50" spans="3:37" x14ac:dyDescent="0.3">
      <c r="C50" s="170"/>
      <c r="D50" s="167"/>
      <c r="E50" s="167"/>
      <c r="F50" s="167"/>
      <c r="G50" s="167"/>
      <c r="H50" s="167"/>
      <c r="I50" s="167"/>
      <c r="J50" s="167"/>
      <c r="K50" s="167"/>
      <c r="L50" s="167"/>
      <c r="M50" s="167"/>
      <c r="N50" s="167"/>
      <c r="O50" s="167"/>
      <c r="P50" s="167"/>
      <c r="Q50" s="167"/>
      <c r="R50" s="167"/>
      <c r="S50" s="171"/>
      <c r="U50" s="170"/>
      <c r="V50" s="167"/>
      <c r="W50" s="167"/>
      <c r="X50" s="167"/>
      <c r="Y50" s="167"/>
      <c r="Z50" s="167"/>
      <c r="AA50" s="167"/>
      <c r="AB50" s="167"/>
      <c r="AC50" s="167"/>
      <c r="AD50" s="167"/>
      <c r="AE50" s="167"/>
      <c r="AF50" s="167"/>
      <c r="AG50" s="167"/>
      <c r="AH50" s="167"/>
      <c r="AI50" s="167"/>
      <c r="AJ50" s="167"/>
      <c r="AK50" s="171"/>
    </row>
    <row r="51" spans="3:37" x14ac:dyDescent="0.3">
      <c r="C51" s="170"/>
      <c r="D51" s="167"/>
      <c r="E51" s="167"/>
      <c r="F51" s="167"/>
      <c r="G51" s="167"/>
      <c r="H51" s="167"/>
      <c r="I51" s="167"/>
      <c r="J51" s="167"/>
      <c r="K51" s="167"/>
      <c r="L51" s="167"/>
      <c r="M51" s="167"/>
      <c r="N51" s="167"/>
      <c r="O51" s="167"/>
      <c r="P51" s="167"/>
      <c r="Q51" s="167"/>
      <c r="R51" s="167"/>
      <c r="S51" s="171"/>
      <c r="U51" s="170"/>
      <c r="V51" s="167"/>
      <c r="W51" s="167"/>
      <c r="X51" s="167"/>
      <c r="Y51" s="167"/>
      <c r="Z51" s="167"/>
      <c r="AA51" s="167"/>
      <c r="AB51" s="167"/>
      <c r="AC51" s="167"/>
      <c r="AD51" s="167"/>
      <c r="AE51" s="167"/>
      <c r="AF51" s="167"/>
      <c r="AG51" s="167"/>
      <c r="AH51" s="167"/>
      <c r="AI51" s="167"/>
      <c r="AJ51" s="167"/>
      <c r="AK51" s="171"/>
    </row>
    <row r="52" spans="3:37" x14ac:dyDescent="0.3">
      <c r="C52" s="170"/>
      <c r="D52" s="167"/>
      <c r="E52" s="167"/>
      <c r="F52" s="167"/>
      <c r="G52" s="167"/>
      <c r="H52" s="167"/>
      <c r="I52" s="167"/>
      <c r="J52" s="167"/>
      <c r="K52" s="167"/>
      <c r="L52" s="167"/>
      <c r="M52" s="167"/>
      <c r="N52" s="167"/>
      <c r="O52" s="167"/>
      <c r="P52" s="167"/>
      <c r="Q52" s="167"/>
      <c r="R52" s="167"/>
      <c r="S52" s="171"/>
      <c r="U52" s="170"/>
      <c r="V52" s="167"/>
      <c r="W52" s="167"/>
      <c r="X52" s="167"/>
      <c r="Y52" s="167"/>
      <c r="Z52" s="167"/>
      <c r="AA52" s="167"/>
      <c r="AB52" s="167"/>
      <c r="AC52" s="167"/>
      <c r="AD52" s="167"/>
      <c r="AE52" s="167"/>
      <c r="AF52" s="167"/>
      <c r="AG52" s="167"/>
      <c r="AH52" s="167"/>
      <c r="AI52" s="167"/>
      <c r="AJ52" s="167"/>
      <c r="AK52" s="171"/>
    </row>
    <row r="53" spans="3:37" x14ac:dyDescent="0.3">
      <c r="C53" s="170"/>
      <c r="D53" s="167"/>
      <c r="E53" s="167"/>
      <c r="F53" s="167"/>
      <c r="G53" s="167"/>
      <c r="H53" s="167"/>
      <c r="I53" s="167"/>
      <c r="J53" s="167"/>
      <c r="K53" s="167"/>
      <c r="L53" s="167"/>
      <c r="M53" s="167"/>
      <c r="N53" s="167"/>
      <c r="O53" s="167"/>
      <c r="P53" s="167"/>
      <c r="Q53" s="167"/>
      <c r="R53" s="167"/>
      <c r="S53" s="171"/>
      <c r="U53" s="170"/>
      <c r="V53" s="167"/>
      <c r="W53" s="167"/>
      <c r="X53" s="167"/>
      <c r="Y53" s="167"/>
      <c r="Z53" s="167"/>
      <c r="AA53" s="167"/>
      <c r="AB53" s="167"/>
      <c r="AC53" s="167"/>
      <c r="AD53" s="167"/>
      <c r="AE53" s="167"/>
      <c r="AF53" s="167"/>
      <c r="AG53" s="167"/>
      <c r="AH53" s="167"/>
      <c r="AI53" s="167"/>
      <c r="AJ53" s="167"/>
      <c r="AK53" s="171"/>
    </row>
    <row r="54" spans="3:37" x14ac:dyDescent="0.3">
      <c r="C54" s="170"/>
      <c r="D54" s="167"/>
      <c r="E54" s="167"/>
      <c r="F54" s="167"/>
      <c r="G54" s="167"/>
      <c r="H54" s="167"/>
      <c r="I54" s="167"/>
      <c r="J54" s="167"/>
      <c r="K54" s="167"/>
      <c r="L54" s="167"/>
      <c r="M54" s="167"/>
      <c r="N54" s="167"/>
      <c r="O54" s="167"/>
      <c r="P54" s="167"/>
      <c r="Q54" s="167"/>
      <c r="R54" s="167"/>
      <c r="S54" s="171"/>
      <c r="U54" s="170"/>
      <c r="V54" s="167"/>
      <c r="W54" s="167"/>
      <c r="X54" s="167"/>
      <c r="Y54" s="167"/>
      <c r="Z54" s="167"/>
      <c r="AA54" s="167"/>
      <c r="AB54" s="167"/>
      <c r="AC54" s="167"/>
      <c r="AD54" s="167"/>
      <c r="AE54" s="167"/>
      <c r="AF54" s="167"/>
      <c r="AG54" s="167"/>
      <c r="AH54" s="167"/>
      <c r="AI54" s="167"/>
      <c r="AJ54" s="167"/>
      <c r="AK54" s="171"/>
    </row>
    <row r="55" spans="3:37" x14ac:dyDescent="0.3">
      <c r="C55" s="170"/>
      <c r="D55" s="167"/>
      <c r="E55" s="167"/>
      <c r="F55" s="167"/>
      <c r="G55" s="167"/>
      <c r="H55" s="167"/>
      <c r="I55" s="167"/>
      <c r="J55" s="167"/>
      <c r="K55" s="167"/>
      <c r="L55" s="167"/>
      <c r="M55" s="167"/>
      <c r="N55" s="167"/>
      <c r="O55" s="167"/>
      <c r="P55" s="167"/>
      <c r="Q55" s="167"/>
      <c r="R55" s="167"/>
      <c r="S55" s="171"/>
      <c r="U55" s="170"/>
      <c r="V55" s="167"/>
      <c r="W55" s="167"/>
      <c r="X55" s="167"/>
      <c r="Y55" s="167"/>
      <c r="Z55" s="167"/>
      <c r="AA55" s="167"/>
      <c r="AB55" s="167"/>
      <c r="AC55" s="167"/>
      <c r="AD55" s="167"/>
      <c r="AE55" s="167"/>
      <c r="AF55" s="167"/>
      <c r="AG55" s="167"/>
      <c r="AH55" s="167"/>
      <c r="AI55" s="167"/>
      <c r="AJ55" s="167"/>
      <c r="AK55" s="171"/>
    </row>
    <row r="56" spans="3:37" x14ac:dyDescent="0.3">
      <c r="C56" s="170"/>
      <c r="D56" s="167"/>
      <c r="E56" s="167"/>
      <c r="F56" s="167"/>
      <c r="G56" s="167"/>
      <c r="H56" s="167"/>
      <c r="I56" s="167"/>
      <c r="J56" s="167"/>
      <c r="K56" s="167"/>
      <c r="L56" s="167"/>
      <c r="M56" s="167"/>
      <c r="N56" s="167"/>
      <c r="O56" s="167"/>
      <c r="P56" s="167"/>
      <c r="Q56" s="167"/>
      <c r="R56" s="167"/>
      <c r="S56" s="171"/>
      <c r="U56" s="170"/>
      <c r="V56" s="167"/>
      <c r="W56" s="167"/>
      <c r="X56" s="167"/>
      <c r="Y56" s="167"/>
      <c r="Z56" s="167"/>
      <c r="AA56" s="167"/>
      <c r="AB56" s="167"/>
      <c r="AC56" s="167"/>
      <c r="AD56" s="167"/>
      <c r="AE56" s="167"/>
      <c r="AF56" s="167"/>
      <c r="AG56" s="167"/>
      <c r="AH56" s="167"/>
      <c r="AI56" s="167"/>
      <c r="AJ56" s="167"/>
      <c r="AK56" s="171"/>
    </row>
    <row r="57" spans="3:37" x14ac:dyDescent="0.3">
      <c r="C57" s="170"/>
      <c r="D57" s="167"/>
      <c r="E57" s="167"/>
      <c r="F57" s="167"/>
      <c r="G57" s="167"/>
      <c r="H57" s="167"/>
      <c r="I57" s="167"/>
      <c r="J57" s="167"/>
      <c r="K57" s="167"/>
      <c r="L57" s="167"/>
      <c r="M57" s="167"/>
      <c r="N57" s="167"/>
      <c r="O57" s="167"/>
      <c r="P57" s="167"/>
      <c r="Q57" s="167"/>
      <c r="R57" s="167"/>
      <c r="S57" s="171"/>
      <c r="U57" s="170"/>
      <c r="V57" s="167"/>
      <c r="W57" s="167"/>
      <c r="X57" s="167"/>
      <c r="Y57" s="167"/>
      <c r="Z57" s="167"/>
      <c r="AA57" s="167"/>
      <c r="AB57" s="167"/>
      <c r="AC57" s="167"/>
      <c r="AD57" s="167"/>
      <c r="AE57" s="167"/>
      <c r="AF57" s="167"/>
      <c r="AG57" s="167"/>
      <c r="AH57" s="167"/>
      <c r="AI57" s="167"/>
      <c r="AJ57" s="167"/>
      <c r="AK57" s="171"/>
    </row>
    <row r="58" spans="3:37" x14ac:dyDescent="0.3">
      <c r="C58" s="170"/>
      <c r="D58" s="167"/>
      <c r="E58" s="167"/>
      <c r="F58" s="167"/>
      <c r="G58" s="167"/>
      <c r="H58" s="167"/>
      <c r="I58" s="167"/>
      <c r="J58" s="167"/>
      <c r="K58" s="167"/>
      <c r="L58" s="167"/>
      <c r="M58" s="167"/>
      <c r="N58" s="167"/>
      <c r="O58" s="167"/>
      <c r="P58" s="167"/>
      <c r="Q58" s="167"/>
      <c r="R58" s="167"/>
      <c r="S58" s="171"/>
      <c r="U58" s="170"/>
      <c r="V58" s="167"/>
      <c r="W58" s="167"/>
      <c r="X58" s="167"/>
      <c r="Y58" s="167"/>
      <c r="Z58" s="167"/>
      <c r="AA58" s="167"/>
      <c r="AB58" s="167"/>
      <c r="AC58" s="167"/>
      <c r="AD58" s="167"/>
      <c r="AE58" s="167"/>
      <c r="AF58" s="167"/>
      <c r="AG58" s="167"/>
      <c r="AH58" s="167"/>
      <c r="AI58" s="167"/>
      <c r="AJ58" s="167"/>
      <c r="AK58" s="171"/>
    </row>
    <row r="59" spans="3:37" x14ac:dyDescent="0.3">
      <c r="C59" s="170"/>
      <c r="D59" s="167"/>
      <c r="E59" s="167"/>
      <c r="F59" s="167"/>
      <c r="G59" s="167"/>
      <c r="H59" s="167"/>
      <c r="I59" s="167"/>
      <c r="J59" s="167"/>
      <c r="K59" s="167"/>
      <c r="L59" s="167"/>
      <c r="M59" s="167"/>
      <c r="N59" s="167"/>
      <c r="O59" s="167"/>
      <c r="P59" s="167"/>
      <c r="Q59" s="167"/>
      <c r="R59" s="167"/>
      <c r="S59" s="171"/>
      <c r="U59" s="170"/>
      <c r="V59" s="167"/>
      <c r="W59" s="167"/>
      <c r="X59" s="167"/>
      <c r="Y59" s="167"/>
      <c r="Z59" s="167"/>
      <c r="AA59" s="167"/>
      <c r="AB59" s="167"/>
      <c r="AC59" s="167"/>
      <c r="AD59" s="167"/>
      <c r="AE59" s="167"/>
      <c r="AF59" s="167"/>
      <c r="AG59" s="167"/>
      <c r="AH59" s="167"/>
      <c r="AI59" s="167"/>
      <c r="AJ59" s="167"/>
      <c r="AK59" s="171"/>
    </row>
    <row r="60" spans="3:37" x14ac:dyDescent="0.3">
      <c r="C60" s="170"/>
      <c r="D60" s="167"/>
      <c r="E60" s="167"/>
      <c r="F60" s="167"/>
      <c r="G60" s="167"/>
      <c r="H60" s="167"/>
      <c r="I60" s="167"/>
      <c r="J60" s="167"/>
      <c r="K60" s="167"/>
      <c r="L60" s="167"/>
      <c r="M60" s="167"/>
      <c r="N60" s="167"/>
      <c r="O60" s="167"/>
      <c r="P60" s="167"/>
      <c r="Q60" s="167"/>
      <c r="R60" s="167"/>
      <c r="S60" s="171"/>
      <c r="U60" s="170"/>
      <c r="V60" s="167"/>
      <c r="W60" s="167"/>
      <c r="X60" s="167"/>
      <c r="Y60" s="167"/>
      <c r="Z60" s="167"/>
      <c r="AA60" s="167"/>
      <c r="AB60" s="167"/>
      <c r="AC60" s="167"/>
      <c r="AD60" s="167"/>
      <c r="AE60" s="167"/>
      <c r="AF60" s="167"/>
      <c r="AG60" s="167"/>
      <c r="AH60" s="167"/>
      <c r="AI60" s="167"/>
      <c r="AJ60" s="167"/>
      <c r="AK60" s="171"/>
    </row>
    <row r="61" spans="3:37" x14ac:dyDescent="0.3">
      <c r="C61" s="170"/>
      <c r="D61" s="167"/>
      <c r="E61" s="167"/>
      <c r="F61" s="167"/>
      <c r="G61" s="167"/>
      <c r="H61" s="167"/>
      <c r="I61" s="167"/>
      <c r="J61" s="167"/>
      <c r="K61" s="167"/>
      <c r="L61" s="167"/>
      <c r="M61" s="167"/>
      <c r="N61" s="167"/>
      <c r="O61" s="167"/>
      <c r="P61" s="167"/>
      <c r="Q61" s="167"/>
      <c r="R61" s="167"/>
      <c r="S61" s="171"/>
      <c r="U61" s="170"/>
      <c r="V61" s="167"/>
      <c r="W61" s="167"/>
      <c r="X61" s="167"/>
      <c r="Y61" s="167"/>
      <c r="Z61" s="167"/>
      <c r="AA61" s="167"/>
      <c r="AB61" s="167"/>
      <c r="AC61" s="167"/>
      <c r="AD61" s="167"/>
      <c r="AE61" s="167"/>
      <c r="AF61" s="167"/>
      <c r="AG61" s="167"/>
      <c r="AH61" s="167"/>
      <c r="AI61" s="167"/>
      <c r="AJ61" s="167"/>
      <c r="AK61" s="171"/>
    </row>
    <row r="62" spans="3:37" x14ac:dyDescent="0.3">
      <c r="C62" s="170"/>
      <c r="D62" s="167"/>
      <c r="E62" s="167"/>
      <c r="F62" s="167"/>
      <c r="G62" s="167"/>
      <c r="H62" s="167"/>
      <c r="I62" s="167"/>
      <c r="J62" s="167"/>
      <c r="K62" s="167"/>
      <c r="L62" s="167"/>
      <c r="M62" s="167"/>
      <c r="N62" s="167"/>
      <c r="O62" s="167"/>
      <c r="P62" s="167"/>
      <c r="Q62" s="167"/>
      <c r="R62" s="167"/>
      <c r="S62" s="171"/>
      <c r="U62" s="170"/>
      <c r="V62" s="167"/>
      <c r="W62" s="167"/>
      <c r="X62" s="167"/>
      <c r="Y62" s="167"/>
      <c r="Z62" s="167"/>
      <c r="AA62" s="167"/>
      <c r="AB62" s="167"/>
      <c r="AC62" s="167"/>
      <c r="AD62" s="167"/>
      <c r="AE62" s="167"/>
      <c r="AF62" s="167"/>
      <c r="AG62" s="167"/>
      <c r="AH62" s="167"/>
      <c r="AI62" s="167"/>
      <c r="AJ62" s="167"/>
      <c r="AK62" s="171"/>
    </row>
    <row r="63" spans="3:37" x14ac:dyDescent="0.3">
      <c r="C63" s="170"/>
      <c r="D63" s="167"/>
      <c r="E63" s="167"/>
      <c r="F63" s="167"/>
      <c r="G63" s="167"/>
      <c r="H63" s="167"/>
      <c r="I63" s="167"/>
      <c r="J63" s="167"/>
      <c r="K63" s="167"/>
      <c r="L63" s="167"/>
      <c r="M63" s="167"/>
      <c r="N63" s="167"/>
      <c r="O63" s="167"/>
      <c r="P63" s="167"/>
      <c r="Q63" s="167"/>
      <c r="R63" s="167"/>
      <c r="S63" s="171"/>
      <c r="U63" s="170"/>
      <c r="V63" s="167"/>
      <c r="W63" s="167"/>
      <c r="X63" s="167"/>
      <c r="Y63" s="167"/>
      <c r="Z63" s="167"/>
      <c r="AA63" s="167"/>
      <c r="AB63" s="167"/>
      <c r="AC63" s="167"/>
      <c r="AD63" s="167"/>
      <c r="AE63" s="167"/>
      <c r="AF63" s="167"/>
      <c r="AG63" s="167"/>
      <c r="AH63" s="167"/>
      <c r="AI63" s="167"/>
      <c r="AJ63" s="167"/>
      <c r="AK63" s="171"/>
    </row>
    <row r="64" spans="3:37" x14ac:dyDescent="0.3">
      <c r="C64" s="170"/>
      <c r="D64" s="167"/>
      <c r="E64" s="167"/>
      <c r="F64" s="167"/>
      <c r="G64" s="167"/>
      <c r="H64" s="167"/>
      <c r="I64" s="167"/>
      <c r="J64" s="167"/>
      <c r="K64" s="167"/>
      <c r="L64" s="167"/>
      <c r="M64" s="167"/>
      <c r="N64" s="167"/>
      <c r="O64" s="167"/>
      <c r="P64" s="167"/>
      <c r="Q64" s="167"/>
      <c r="R64" s="167"/>
      <c r="S64" s="171"/>
      <c r="U64" s="170"/>
      <c r="V64" s="167"/>
      <c r="W64" s="167"/>
      <c r="X64" s="167"/>
      <c r="Y64" s="167"/>
      <c r="Z64" s="167"/>
      <c r="AA64" s="167"/>
      <c r="AB64" s="167"/>
      <c r="AC64" s="167"/>
      <c r="AD64" s="167"/>
      <c r="AE64" s="167"/>
      <c r="AF64" s="167"/>
      <c r="AG64" s="167"/>
      <c r="AH64" s="167"/>
      <c r="AI64" s="167"/>
      <c r="AJ64" s="167"/>
      <c r="AK64" s="171"/>
    </row>
    <row r="65" spans="3:37" x14ac:dyDescent="0.3">
      <c r="C65" s="170"/>
      <c r="D65" s="167"/>
      <c r="E65" s="167"/>
      <c r="F65" s="167"/>
      <c r="G65" s="167"/>
      <c r="H65" s="167"/>
      <c r="I65" s="167"/>
      <c r="J65" s="167"/>
      <c r="K65" s="167"/>
      <c r="L65" s="167"/>
      <c r="M65" s="167"/>
      <c r="N65" s="167"/>
      <c r="O65" s="167"/>
      <c r="P65" s="167"/>
      <c r="Q65" s="167"/>
      <c r="R65" s="167"/>
      <c r="S65" s="171"/>
      <c r="U65" s="170"/>
      <c r="V65" s="167"/>
      <c r="W65" s="167"/>
      <c r="X65" s="167"/>
      <c r="Y65" s="167"/>
      <c r="Z65" s="167"/>
      <c r="AA65" s="167"/>
      <c r="AB65" s="167"/>
      <c r="AC65" s="167"/>
      <c r="AD65" s="167"/>
      <c r="AE65" s="167"/>
      <c r="AF65" s="167"/>
      <c r="AG65" s="167"/>
      <c r="AH65" s="167"/>
      <c r="AI65" s="167"/>
      <c r="AJ65" s="167"/>
      <c r="AK65" s="171"/>
    </row>
    <row r="66" spans="3:37" x14ac:dyDescent="0.3">
      <c r="C66" s="170"/>
      <c r="D66" s="167"/>
      <c r="E66" s="167"/>
      <c r="F66" s="167"/>
      <c r="G66" s="167"/>
      <c r="H66" s="167"/>
      <c r="I66" s="167"/>
      <c r="J66" s="167"/>
      <c r="K66" s="167"/>
      <c r="L66" s="167"/>
      <c r="M66" s="167"/>
      <c r="N66" s="167"/>
      <c r="O66" s="167"/>
      <c r="P66" s="167"/>
      <c r="Q66" s="167"/>
      <c r="R66" s="167"/>
      <c r="S66" s="171"/>
      <c r="U66" s="170"/>
      <c r="V66" s="167"/>
      <c r="W66" s="167"/>
      <c r="X66" s="167"/>
      <c r="Y66" s="167"/>
      <c r="Z66" s="167"/>
      <c r="AA66" s="167"/>
      <c r="AB66" s="167"/>
      <c r="AC66" s="167"/>
      <c r="AD66" s="167"/>
      <c r="AE66" s="167"/>
      <c r="AF66" s="167"/>
      <c r="AG66" s="167"/>
      <c r="AH66" s="167"/>
      <c r="AI66" s="167"/>
      <c r="AJ66" s="167"/>
      <c r="AK66" s="171"/>
    </row>
    <row r="67" spans="3:37" x14ac:dyDescent="0.3">
      <c r="C67" s="170"/>
      <c r="D67" s="167"/>
      <c r="E67" s="167"/>
      <c r="F67" s="167"/>
      <c r="G67" s="167"/>
      <c r="H67" s="167"/>
      <c r="I67" s="167"/>
      <c r="J67" s="167"/>
      <c r="K67" s="167"/>
      <c r="L67" s="167"/>
      <c r="M67" s="167"/>
      <c r="N67" s="167"/>
      <c r="O67" s="167"/>
      <c r="P67" s="167"/>
      <c r="Q67" s="167"/>
      <c r="R67" s="167"/>
      <c r="S67" s="171"/>
      <c r="U67" s="170"/>
      <c r="V67" s="167"/>
      <c r="W67" s="167"/>
      <c r="X67" s="167"/>
      <c r="Y67" s="167"/>
      <c r="Z67" s="167"/>
      <c r="AA67" s="167"/>
      <c r="AB67" s="167"/>
      <c r="AC67" s="167"/>
      <c r="AD67" s="167"/>
      <c r="AE67" s="167"/>
      <c r="AF67" s="167"/>
      <c r="AG67" s="167"/>
      <c r="AH67" s="167"/>
      <c r="AI67" s="167"/>
      <c r="AJ67" s="167"/>
      <c r="AK67" s="171"/>
    </row>
    <row r="68" spans="3:37" x14ac:dyDescent="0.3">
      <c r="C68" s="170"/>
      <c r="D68" s="167"/>
      <c r="E68" s="167"/>
      <c r="F68" s="167"/>
      <c r="G68" s="167"/>
      <c r="H68" s="167"/>
      <c r="I68" s="167"/>
      <c r="J68" s="167"/>
      <c r="K68" s="167"/>
      <c r="L68" s="167"/>
      <c r="M68" s="167"/>
      <c r="N68" s="167"/>
      <c r="O68" s="167"/>
      <c r="P68" s="167"/>
      <c r="Q68" s="167"/>
      <c r="R68" s="167"/>
      <c r="S68" s="171"/>
      <c r="U68" s="170"/>
      <c r="V68" s="167"/>
      <c r="W68" s="167"/>
      <c r="X68" s="167"/>
      <c r="Y68" s="167"/>
      <c r="Z68" s="167"/>
      <c r="AA68" s="167"/>
      <c r="AB68" s="167"/>
      <c r="AC68" s="167"/>
      <c r="AD68" s="167"/>
      <c r="AE68" s="167"/>
      <c r="AF68" s="167"/>
      <c r="AG68" s="167"/>
      <c r="AH68" s="167"/>
      <c r="AI68" s="167"/>
      <c r="AJ68" s="167"/>
      <c r="AK68" s="171"/>
    </row>
    <row r="69" spans="3:37" x14ac:dyDescent="0.3">
      <c r="C69" s="170"/>
      <c r="D69" s="167"/>
      <c r="E69" s="167"/>
      <c r="F69" s="167"/>
      <c r="G69" s="167"/>
      <c r="H69" s="167"/>
      <c r="I69" s="167"/>
      <c r="J69" s="167"/>
      <c r="K69" s="167"/>
      <c r="L69" s="167"/>
      <c r="M69" s="167"/>
      <c r="N69" s="167"/>
      <c r="O69" s="167"/>
      <c r="P69" s="167"/>
      <c r="Q69" s="167"/>
      <c r="R69" s="167"/>
      <c r="S69" s="171"/>
      <c r="U69" s="170"/>
      <c r="V69" s="167"/>
      <c r="W69" s="167"/>
      <c r="X69" s="167"/>
      <c r="Y69" s="167"/>
      <c r="Z69" s="167"/>
      <c r="AA69" s="167"/>
      <c r="AB69" s="167"/>
      <c r="AC69" s="167"/>
      <c r="AD69" s="167"/>
      <c r="AE69" s="167"/>
      <c r="AF69" s="167"/>
      <c r="AG69" s="167"/>
      <c r="AH69" s="167"/>
      <c r="AI69" s="167"/>
      <c r="AJ69" s="167"/>
      <c r="AK69" s="171"/>
    </row>
    <row r="70" spans="3:37" x14ac:dyDescent="0.3">
      <c r="C70" s="170"/>
      <c r="D70" s="167"/>
      <c r="E70" s="167"/>
      <c r="F70" s="167"/>
      <c r="G70" s="167"/>
      <c r="H70" s="167"/>
      <c r="I70" s="167"/>
      <c r="J70" s="167"/>
      <c r="K70" s="167"/>
      <c r="L70" s="167"/>
      <c r="M70" s="167"/>
      <c r="N70" s="167"/>
      <c r="O70" s="167"/>
      <c r="P70" s="167"/>
      <c r="Q70" s="167"/>
      <c r="R70" s="167"/>
      <c r="S70" s="171"/>
      <c r="U70" s="170"/>
      <c r="V70" s="167"/>
      <c r="W70" s="167"/>
      <c r="X70" s="167"/>
      <c r="Y70" s="167"/>
      <c r="Z70" s="167"/>
      <c r="AA70" s="167"/>
      <c r="AB70" s="167"/>
      <c r="AC70" s="167"/>
      <c r="AD70" s="167"/>
      <c r="AE70" s="167"/>
      <c r="AF70" s="167"/>
      <c r="AG70" s="167"/>
      <c r="AH70" s="167"/>
      <c r="AI70" s="167"/>
      <c r="AJ70" s="167"/>
      <c r="AK70" s="171"/>
    </row>
    <row r="71" spans="3:37" x14ac:dyDescent="0.3">
      <c r="C71" s="170"/>
      <c r="D71" s="167"/>
      <c r="E71" s="167"/>
      <c r="F71" s="167"/>
      <c r="G71" s="167"/>
      <c r="H71" s="167"/>
      <c r="I71" s="167"/>
      <c r="J71" s="167"/>
      <c r="K71" s="167"/>
      <c r="L71" s="167"/>
      <c r="M71" s="167"/>
      <c r="N71" s="167"/>
      <c r="O71" s="167"/>
      <c r="P71" s="167"/>
      <c r="Q71" s="167"/>
      <c r="R71" s="167"/>
      <c r="S71" s="171"/>
      <c r="U71" s="170"/>
      <c r="V71" s="167"/>
      <c r="W71" s="167"/>
      <c r="X71" s="167"/>
      <c r="Y71" s="167"/>
      <c r="Z71" s="167"/>
      <c r="AA71" s="167"/>
      <c r="AB71" s="167"/>
      <c r="AC71" s="167"/>
      <c r="AD71" s="167"/>
      <c r="AE71" s="167"/>
      <c r="AF71" s="167"/>
      <c r="AG71" s="167"/>
      <c r="AH71" s="167"/>
      <c r="AI71" s="167"/>
      <c r="AJ71" s="167"/>
      <c r="AK71" s="171"/>
    </row>
    <row r="72" spans="3:37" x14ac:dyDescent="0.3">
      <c r="C72" s="170"/>
      <c r="D72" s="167"/>
      <c r="E72" s="167"/>
      <c r="F72" s="167"/>
      <c r="G72" s="167"/>
      <c r="H72" s="167"/>
      <c r="I72" s="167"/>
      <c r="J72" s="167"/>
      <c r="K72" s="167"/>
      <c r="L72" s="167"/>
      <c r="M72" s="167"/>
      <c r="N72" s="167"/>
      <c r="O72" s="167"/>
      <c r="P72" s="167"/>
      <c r="Q72" s="167"/>
      <c r="R72" s="167"/>
      <c r="S72" s="171"/>
      <c r="U72" s="170"/>
      <c r="V72" s="167"/>
      <c r="W72" s="167"/>
      <c r="X72" s="167"/>
      <c r="Y72" s="167"/>
      <c r="Z72" s="167"/>
      <c r="AA72" s="167"/>
      <c r="AB72" s="167"/>
      <c r="AC72" s="167"/>
      <c r="AD72" s="167"/>
      <c r="AE72" s="167"/>
      <c r="AF72" s="167"/>
      <c r="AG72" s="167"/>
      <c r="AH72" s="167"/>
      <c r="AI72" s="167"/>
      <c r="AJ72" s="167"/>
      <c r="AK72" s="171"/>
    </row>
    <row r="73" spans="3:37" x14ac:dyDescent="0.3">
      <c r="C73" s="170"/>
      <c r="D73" s="167"/>
      <c r="E73" s="167"/>
      <c r="F73" s="167"/>
      <c r="G73" s="167"/>
      <c r="H73" s="167"/>
      <c r="I73" s="167"/>
      <c r="J73" s="167"/>
      <c r="K73" s="167"/>
      <c r="L73" s="167"/>
      <c r="M73" s="167"/>
      <c r="N73" s="167"/>
      <c r="O73" s="167"/>
      <c r="P73" s="167"/>
      <c r="Q73" s="167"/>
      <c r="R73" s="167"/>
      <c r="S73" s="171"/>
      <c r="U73" s="170"/>
      <c r="V73" s="167"/>
      <c r="W73" s="167"/>
      <c r="X73" s="167"/>
      <c r="Y73" s="167"/>
      <c r="Z73" s="167"/>
      <c r="AA73" s="167"/>
      <c r="AB73" s="167"/>
      <c r="AC73" s="167"/>
      <c r="AD73" s="167"/>
      <c r="AE73" s="167"/>
      <c r="AF73" s="167"/>
      <c r="AG73" s="167"/>
      <c r="AH73" s="167"/>
      <c r="AI73" s="167"/>
      <c r="AJ73" s="167"/>
      <c r="AK73" s="171"/>
    </row>
    <row r="74" spans="3:37" x14ac:dyDescent="0.3">
      <c r="C74" s="170"/>
      <c r="D74" s="167"/>
      <c r="E74" s="167"/>
      <c r="F74" s="167"/>
      <c r="G74" s="167"/>
      <c r="H74" s="167"/>
      <c r="I74" s="167"/>
      <c r="J74" s="167"/>
      <c r="K74" s="167"/>
      <c r="L74" s="167"/>
      <c r="M74" s="167"/>
      <c r="N74" s="167"/>
      <c r="O74" s="167"/>
      <c r="P74" s="167"/>
      <c r="Q74" s="167"/>
      <c r="R74" s="167"/>
      <c r="S74" s="171"/>
      <c r="U74" s="170"/>
      <c r="V74" s="167"/>
      <c r="W74" s="167"/>
      <c r="X74" s="167"/>
      <c r="Y74" s="167"/>
      <c r="Z74" s="167"/>
      <c r="AA74" s="167"/>
      <c r="AB74" s="167"/>
      <c r="AC74" s="167"/>
      <c r="AD74" s="167"/>
      <c r="AE74" s="167"/>
      <c r="AF74" s="167"/>
      <c r="AG74" s="167"/>
      <c r="AH74" s="167"/>
      <c r="AI74" s="167"/>
      <c r="AJ74" s="167"/>
      <c r="AK74" s="171"/>
    </row>
    <row r="75" spans="3:37" x14ac:dyDescent="0.3">
      <c r="C75" s="170"/>
      <c r="D75" s="167"/>
      <c r="E75" s="167"/>
      <c r="F75" s="167"/>
      <c r="G75" s="167"/>
      <c r="H75" s="167"/>
      <c r="I75" s="167"/>
      <c r="J75" s="167"/>
      <c r="K75" s="167"/>
      <c r="L75" s="167"/>
      <c r="M75" s="167"/>
      <c r="N75" s="167"/>
      <c r="O75" s="167"/>
      <c r="P75" s="167"/>
      <c r="Q75" s="167"/>
      <c r="R75" s="167"/>
      <c r="S75" s="171"/>
      <c r="U75" s="170"/>
      <c r="V75" s="167"/>
      <c r="W75" s="167"/>
      <c r="X75" s="167"/>
      <c r="Y75" s="167"/>
      <c r="Z75" s="167"/>
      <c r="AA75" s="167"/>
      <c r="AB75" s="167"/>
      <c r="AC75" s="167"/>
      <c r="AD75" s="167"/>
      <c r="AE75" s="167"/>
      <c r="AF75" s="167"/>
      <c r="AG75" s="167"/>
      <c r="AH75" s="167"/>
      <c r="AI75" s="167"/>
      <c r="AJ75" s="167"/>
      <c r="AK75" s="171"/>
    </row>
    <row r="76" spans="3:37" x14ac:dyDescent="0.3">
      <c r="C76" s="170"/>
      <c r="D76" s="167"/>
      <c r="E76" s="167"/>
      <c r="F76" s="167"/>
      <c r="G76" s="167"/>
      <c r="H76" s="167"/>
      <c r="I76" s="167"/>
      <c r="J76" s="167"/>
      <c r="K76" s="167"/>
      <c r="L76" s="167"/>
      <c r="M76" s="167"/>
      <c r="N76" s="167"/>
      <c r="O76" s="167"/>
      <c r="P76" s="167"/>
      <c r="Q76" s="167"/>
      <c r="R76" s="167"/>
      <c r="S76" s="171"/>
      <c r="U76" s="170"/>
      <c r="V76" s="167"/>
      <c r="W76" s="167"/>
      <c r="X76" s="167"/>
      <c r="Y76" s="167"/>
      <c r="Z76" s="167"/>
      <c r="AA76" s="167"/>
      <c r="AB76" s="167"/>
      <c r="AC76" s="167"/>
      <c r="AD76" s="167"/>
      <c r="AE76" s="167"/>
      <c r="AF76" s="167"/>
      <c r="AG76" s="167"/>
      <c r="AH76" s="167"/>
      <c r="AI76" s="167"/>
      <c r="AJ76" s="167"/>
      <c r="AK76" s="171"/>
    </row>
    <row r="77" spans="3:37" x14ac:dyDescent="0.3">
      <c r="C77" s="170"/>
      <c r="D77" s="167"/>
      <c r="E77" s="167"/>
      <c r="F77" s="167"/>
      <c r="G77" s="167"/>
      <c r="H77" s="167"/>
      <c r="I77" s="167"/>
      <c r="J77" s="167"/>
      <c r="K77" s="167"/>
      <c r="L77" s="167"/>
      <c r="M77" s="167"/>
      <c r="N77" s="167"/>
      <c r="O77" s="167"/>
      <c r="P77" s="167"/>
      <c r="Q77" s="167"/>
      <c r="R77" s="167"/>
      <c r="S77" s="171"/>
      <c r="U77" s="170"/>
      <c r="V77" s="167"/>
      <c r="W77" s="167"/>
      <c r="X77" s="167"/>
      <c r="Y77" s="167"/>
      <c r="Z77" s="167"/>
      <c r="AA77" s="167"/>
      <c r="AB77" s="167"/>
      <c r="AC77" s="167"/>
      <c r="AD77" s="167"/>
      <c r="AE77" s="167"/>
      <c r="AF77" s="167"/>
      <c r="AG77" s="167"/>
      <c r="AH77" s="167"/>
      <c r="AI77" s="167"/>
      <c r="AJ77" s="167"/>
      <c r="AK77" s="171"/>
    </row>
    <row r="78" spans="3:37" x14ac:dyDescent="0.3">
      <c r="C78" s="170"/>
      <c r="D78" s="167"/>
      <c r="E78" s="167"/>
      <c r="F78" s="167"/>
      <c r="G78" s="167"/>
      <c r="H78" s="167"/>
      <c r="I78" s="167"/>
      <c r="J78" s="167"/>
      <c r="K78" s="167"/>
      <c r="L78" s="167"/>
      <c r="M78" s="167"/>
      <c r="N78" s="167"/>
      <c r="O78" s="167"/>
      <c r="P78" s="167"/>
      <c r="Q78" s="167"/>
      <c r="R78" s="167"/>
      <c r="S78" s="171"/>
      <c r="U78" s="170"/>
      <c r="V78" s="167"/>
      <c r="W78" s="167"/>
      <c r="X78" s="167"/>
      <c r="Y78" s="167"/>
      <c r="Z78" s="167"/>
      <c r="AA78" s="167"/>
      <c r="AB78" s="167"/>
      <c r="AC78" s="167"/>
      <c r="AD78" s="167"/>
      <c r="AE78" s="167"/>
      <c r="AF78" s="167"/>
      <c r="AG78" s="167"/>
      <c r="AH78" s="167"/>
      <c r="AI78" s="167"/>
      <c r="AJ78" s="167"/>
      <c r="AK78" s="171"/>
    </row>
    <row r="79" spans="3:37" x14ac:dyDescent="0.3">
      <c r="C79" s="170"/>
      <c r="D79" s="167"/>
      <c r="E79" s="167"/>
      <c r="F79" s="167"/>
      <c r="G79" s="167"/>
      <c r="H79" s="167"/>
      <c r="I79" s="167"/>
      <c r="J79" s="167"/>
      <c r="K79" s="167"/>
      <c r="L79" s="167"/>
      <c r="M79" s="167"/>
      <c r="N79" s="167"/>
      <c r="O79" s="167"/>
      <c r="P79" s="167"/>
      <c r="Q79" s="167"/>
      <c r="R79" s="167"/>
      <c r="S79" s="171"/>
      <c r="U79" s="170"/>
      <c r="V79" s="167"/>
      <c r="W79" s="167"/>
      <c r="X79" s="167"/>
      <c r="Y79" s="167"/>
      <c r="Z79" s="167"/>
      <c r="AA79" s="167"/>
      <c r="AB79" s="167"/>
      <c r="AC79" s="167"/>
      <c r="AD79" s="167"/>
      <c r="AE79" s="167"/>
      <c r="AF79" s="167"/>
      <c r="AG79" s="167"/>
      <c r="AH79" s="167"/>
      <c r="AI79" s="167"/>
      <c r="AJ79" s="167"/>
      <c r="AK79" s="171"/>
    </row>
    <row r="80" spans="3:37" x14ac:dyDescent="0.3">
      <c r="C80" s="170"/>
      <c r="D80" s="167"/>
      <c r="E80" s="167"/>
      <c r="F80" s="167"/>
      <c r="G80" s="167"/>
      <c r="H80" s="167"/>
      <c r="I80" s="167"/>
      <c r="J80" s="167"/>
      <c r="K80" s="167"/>
      <c r="L80" s="167"/>
      <c r="M80" s="167"/>
      <c r="N80" s="167"/>
      <c r="O80" s="167"/>
      <c r="P80" s="167"/>
      <c r="Q80" s="167"/>
      <c r="R80" s="167"/>
      <c r="S80" s="171"/>
      <c r="U80" s="170"/>
      <c r="V80" s="167"/>
      <c r="W80" s="167"/>
      <c r="X80" s="167"/>
      <c r="Y80" s="167"/>
      <c r="Z80" s="167"/>
      <c r="AA80" s="167"/>
      <c r="AB80" s="167"/>
      <c r="AC80" s="167"/>
      <c r="AD80" s="167"/>
      <c r="AE80" s="167"/>
      <c r="AF80" s="167"/>
      <c r="AG80" s="167"/>
      <c r="AH80" s="167"/>
      <c r="AI80" s="167"/>
      <c r="AJ80" s="167"/>
      <c r="AK80" s="171"/>
    </row>
    <row r="81" spans="3:37" x14ac:dyDescent="0.3">
      <c r="C81" s="170"/>
      <c r="D81" s="167"/>
      <c r="E81" s="167"/>
      <c r="F81" s="167"/>
      <c r="G81" s="167"/>
      <c r="H81" s="167"/>
      <c r="I81" s="167"/>
      <c r="J81" s="167"/>
      <c r="K81" s="167"/>
      <c r="L81" s="167"/>
      <c r="M81" s="167"/>
      <c r="N81" s="167"/>
      <c r="O81" s="167"/>
      <c r="P81" s="167"/>
      <c r="Q81" s="167"/>
      <c r="R81" s="167"/>
      <c r="S81" s="171"/>
      <c r="U81" s="170"/>
      <c r="V81" s="167"/>
      <c r="W81" s="167"/>
      <c r="X81" s="167"/>
      <c r="Y81" s="167"/>
      <c r="Z81" s="167"/>
      <c r="AA81" s="167"/>
      <c r="AB81" s="167"/>
      <c r="AC81" s="167"/>
      <c r="AD81" s="167"/>
      <c r="AE81" s="167"/>
      <c r="AF81" s="167"/>
      <c r="AG81" s="167"/>
      <c r="AH81" s="167"/>
      <c r="AI81" s="167"/>
      <c r="AJ81" s="167"/>
      <c r="AK81" s="171"/>
    </row>
    <row r="82" spans="3:37" x14ac:dyDescent="0.3">
      <c r="C82" s="170"/>
      <c r="D82" s="167"/>
      <c r="E82" s="167"/>
      <c r="F82" s="167"/>
      <c r="G82" s="167"/>
      <c r="H82" s="167"/>
      <c r="I82" s="167"/>
      <c r="J82" s="167"/>
      <c r="K82" s="167"/>
      <c r="L82" s="167"/>
      <c r="M82" s="167"/>
      <c r="N82" s="167"/>
      <c r="O82" s="167"/>
      <c r="P82" s="167"/>
      <c r="Q82" s="167"/>
      <c r="R82" s="167"/>
      <c r="S82" s="171"/>
      <c r="U82" s="170"/>
      <c r="V82" s="167"/>
      <c r="W82" s="167"/>
      <c r="X82" s="167"/>
      <c r="Y82" s="167"/>
      <c r="Z82" s="167"/>
      <c r="AA82" s="167"/>
      <c r="AB82" s="167"/>
      <c r="AC82" s="167"/>
      <c r="AD82" s="167"/>
      <c r="AE82" s="167"/>
      <c r="AF82" s="167"/>
      <c r="AG82" s="167"/>
      <c r="AH82" s="167"/>
      <c r="AI82" s="167"/>
      <c r="AJ82" s="167"/>
      <c r="AK82" s="171"/>
    </row>
    <row r="83" spans="3:37" x14ac:dyDescent="0.3">
      <c r="C83" s="170"/>
      <c r="D83" s="167"/>
      <c r="E83" s="167"/>
      <c r="F83" s="167"/>
      <c r="G83" s="167"/>
      <c r="H83" s="167"/>
      <c r="I83" s="167"/>
      <c r="J83" s="167"/>
      <c r="K83" s="167"/>
      <c r="L83" s="167"/>
      <c r="M83" s="167"/>
      <c r="N83" s="167"/>
      <c r="O83" s="167"/>
      <c r="P83" s="167"/>
      <c r="Q83" s="167"/>
      <c r="R83" s="167"/>
      <c r="S83" s="171"/>
      <c r="U83" s="170"/>
      <c r="V83" s="167"/>
      <c r="W83" s="167"/>
      <c r="X83" s="167"/>
      <c r="Y83" s="167"/>
      <c r="Z83" s="167"/>
      <c r="AA83" s="167"/>
      <c r="AB83" s="167"/>
      <c r="AC83" s="167"/>
      <c r="AD83" s="167"/>
      <c r="AE83" s="167"/>
      <c r="AF83" s="167"/>
      <c r="AG83" s="167"/>
      <c r="AH83" s="167"/>
      <c r="AI83" s="167"/>
      <c r="AJ83" s="167"/>
      <c r="AK83" s="171"/>
    </row>
    <row r="84" spans="3:37" x14ac:dyDescent="0.3">
      <c r="C84" s="170"/>
      <c r="D84" s="167"/>
      <c r="E84" s="167"/>
      <c r="F84" s="167"/>
      <c r="G84" s="167"/>
      <c r="H84" s="167"/>
      <c r="I84" s="167"/>
      <c r="J84" s="167"/>
      <c r="K84" s="167"/>
      <c r="L84" s="167"/>
      <c r="M84" s="167"/>
      <c r="N84" s="167"/>
      <c r="O84" s="167"/>
      <c r="P84" s="167"/>
      <c r="Q84" s="167"/>
      <c r="R84" s="167"/>
      <c r="S84" s="171"/>
      <c r="U84" s="170"/>
      <c r="V84" s="167"/>
      <c r="W84" s="167"/>
      <c r="X84" s="167"/>
      <c r="Y84" s="167"/>
      <c r="Z84" s="167"/>
      <c r="AA84" s="167"/>
      <c r="AB84" s="167"/>
      <c r="AC84" s="167"/>
      <c r="AD84" s="167"/>
      <c r="AE84" s="167"/>
      <c r="AF84" s="167"/>
      <c r="AG84" s="167"/>
      <c r="AH84" s="167"/>
      <c r="AI84" s="167"/>
      <c r="AJ84" s="167"/>
      <c r="AK84" s="171"/>
    </row>
    <row r="85" spans="3:37" x14ac:dyDescent="0.3">
      <c r="C85" s="170"/>
      <c r="D85" s="167"/>
      <c r="E85" s="167"/>
      <c r="F85" s="167"/>
      <c r="G85" s="167"/>
      <c r="H85" s="167"/>
      <c r="I85" s="167"/>
      <c r="J85" s="167"/>
      <c r="K85" s="167"/>
      <c r="L85" s="167"/>
      <c r="M85" s="167"/>
      <c r="N85" s="167"/>
      <c r="O85" s="167"/>
      <c r="P85" s="167"/>
      <c r="Q85" s="167"/>
      <c r="R85" s="167"/>
      <c r="S85" s="171"/>
      <c r="U85" s="170"/>
      <c r="V85" s="167"/>
      <c r="W85" s="167"/>
      <c r="X85" s="167"/>
      <c r="Y85" s="167"/>
      <c r="Z85" s="167"/>
      <c r="AA85" s="167"/>
      <c r="AB85" s="167"/>
      <c r="AC85" s="167"/>
      <c r="AD85" s="167"/>
      <c r="AE85" s="167"/>
      <c r="AF85" s="167"/>
      <c r="AG85" s="167"/>
      <c r="AH85" s="167"/>
      <c r="AI85" s="167"/>
      <c r="AJ85" s="167"/>
      <c r="AK85" s="171"/>
    </row>
    <row r="86" spans="3:37" x14ac:dyDescent="0.3">
      <c r="C86" s="170"/>
      <c r="D86" s="167"/>
      <c r="E86" s="167"/>
      <c r="F86" s="167"/>
      <c r="G86" s="167"/>
      <c r="H86" s="167"/>
      <c r="I86" s="167"/>
      <c r="J86" s="167"/>
      <c r="K86" s="167"/>
      <c r="L86" s="167"/>
      <c r="M86" s="167"/>
      <c r="N86" s="167"/>
      <c r="O86" s="167"/>
      <c r="P86" s="167"/>
      <c r="Q86" s="167"/>
      <c r="R86" s="167"/>
      <c r="S86" s="171"/>
      <c r="U86" s="170"/>
      <c r="V86" s="167"/>
      <c r="W86" s="167"/>
      <c r="X86" s="167"/>
      <c r="Y86" s="167"/>
      <c r="Z86" s="167"/>
      <c r="AA86" s="167"/>
      <c r="AB86" s="167"/>
      <c r="AC86" s="167"/>
      <c r="AD86" s="167"/>
      <c r="AE86" s="167"/>
      <c r="AF86" s="167"/>
      <c r="AG86" s="167"/>
      <c r="AH86" s="167"/>
      <c r="AI86" s="167"/>
      <c r="AJ86" s="167"/>
      <c r="AK86" s="171"/>
    </row>
    <row r="87" spans="3:37" x14ac:dyDescent="0.3">
      <c r="C87" s="170"/>
      <c r="D87" s="167"/>
      <c r="E87" s="167"/>
      <c r="F87" s="167"/>
      <c r="G87" s="167"/>
      <c r="H87" s="167"/>
      <c r="I87" s="167"/>
      <c r="J87" s="167"/>
      <c r="K87" s="167"/>
      <c r="L87" s="167"/>
      <c r="M87" s="167"/>
      <c r="N87" s="167"/>
      <c r="O87" s="167"/>
      <c r="P87" s="167"/>
      <c r="Q87" s="167"/>
      <c r="R87" s="167"/>
      <c r="S87" s="171"/>
      <c r="U87" s="170"/>
      <c r="V87" s="167"/>
      <c r="W87" s="167"/>
      <c r="X87" s="167"/>
      <c r="Y87" s="167"/>
      <c r="Z87" s="167"/>
      <c r="AA87" s="167"/>
      <c r="AB87" s="167"/>
      <c r="AC87" s="167"/>
      <c r="AD87" s="167"/>
      <c r="AE87" s="167"/>
      <c r="AF87" s="167"/>
      <c r="AG87" s="167"/>
      <c r="AH87" s="167"/>
      <c r="AI87" s="167"/>
      <c r="AJ87" s="167"/>
      <c r="AK87" s="171"/>
    </row>
    <row r="88" spans="3:37" x14ac:dyDescent="0.3">
      <c r="C88" s="170"/>
      <c r="D88" s="167"/>
      <c r="E88" s="167"/>
      <c r="F88" s="167"/>
      <c r="G88" s="167"/>
      <c r="H88" s="167"/>
      <c r="I88" s="167"/>
      <c r="J88" s="167"/>
      <c r="K88" s="167"/>
      <c r="L88" s="167"/>
      <c r="M88" s="167"/>
      <c r="N88" s="167"/>
      <c r="O88" s="167"/>
      <c r="P88" s="167"/>
      <c r="Q88" s="167"/>
      <c r="R88" s="167"/>
      <c r="S88" s="171"/>
      <c r="U88" s="170"/>
      <c r="V88" s="167"/>
      <c r="W88" s="167"/>
      <c r="X88" s="167"/>
      <c r="Y88" s="167"/>
      <c r="Z88" s="167"/>
      <c r="AA88" s="167"/>
      <c r="AB88" s="167"/>
      <c r="AC88" s="167"/>
      <c r="AD88" s="167"/>
      <c r="AE88" s="167"/>
      <c r="AF88" s="167"/>
      <c r="AG88" s="167"/>
      <c r="AH88" s="167"/>
      <c r="AI88" s="167"/>
      <c r="AJ88" s="167"/>
      <c r="AK88" s="171"/>
    </row>
    <row r="89" spans="3:37" x14ac:dyDescent="0.3">
      <c r="C89" s="170"/>
      <c r="D89" s="167"/>
      <c r="E89" s="167"/>
      <c r="F89" s="167"/>
      <c r="G89" s="167"/>
      <c r="H89" s="167"/>
      <c r="I89" s="167"/>
      <c r="J89" s="167"/>
      <c r="K89" s="167"/>
      <c r="L89" s="167"/>
      <c r="M89" s="167"/>
      <c r="N89" s="167"/>
      <c r="O89" s="167"/>
      <c r="P89" s="167"/>
      <c r="Q89" s="167"/>
      <c r="R89" s="167"/>
      <c r="S89" s="171"/>
      <c r="U89" s="170"/>
      <c r="V89" s="167"/>
      <c r="W89" s="167"/>
      <c r="X89" s="167"/>
      <c r="Y89" s="167"/>
      <c r="Z89" s="167"/>
      <c r="AA89" s="167"/>
      <c r="AB89" s="167"/>
      <c r="AC89" s="167"/>
      <c r="AD89" s="167"/>
      <c r="AE89" s="167"/>
      <c r="AF89" s="167"/>
      <c r="AG89" s="167"/>
      <c r="AH89" s="167"/>
      <c r="AI89" s="167"/>
      <c r="AJ89" s="167"/>
      <c r="AK89" s="171"/>
    </row>
    <row r="90" spans="3:37" x14ac:dyDescent="0.3">
      <c r="C90" s="170"/>
      <c r="D90" s="167"/>
      <c r="E90" s="167"/>
      <c r="F90" s="167"/>
      <c r="G90" s="167"/>
      <c r="H90" s="167"/>
      <c r="I90" s="167"/>
      <c r="J90" s="167"/>
      <c r="K90" s="167"/>
      <c r="L90" s="167"/>
      <c r="M90" s="167"/>
      <c r="N90" s="167"/>
      <c r="O90" s="167"/>
      <c r="P90" s="167"/>
      <c r="Q90" s="167"/>
      <c r="R90" s="167"/>
      <c r="S90" s="171"/>
      <c r="U90" s="170"/>
      <c r="V90" s="167"/>
      <c r="W90" s="167"/>
      <c r="X90" s="167"/>
      <c r="Y90" s="167"/>
      <c r="Z90" s="167"/>
      <c r="AA90" s="167"/>
      <c r="AB90" s="167"/>
      <c r="AC90" s="167"/>
      <c r="AD90" s="167"/>
      <c r="AE90" s="167"/>
      <c r="AF90" s="167"/>
      <c r="AG90" s="167"/>
      <c r="AH90" s="167"/>
      <c r="AI90" s="167"/>
      <c r="AJ90" s="167"/>
      <c r="AK90" s="171"/>
    </row>
    <row r="91" spans="3:37" x14ac:dyDescent="0.3">
      <c r="C91" s="170"/>
      <c r="D91" s="167"/>
      <c r="E91" s="167"/>
      <c r="F91" s="167"/>
      <c r="G91" s="167"/>
      <c r="H91" s="167"/>
      <c r="I91" s="167"/>
      <c r="J91" s="167"/>
      <c r="K91" s="167"/>
      <c r="L91" s="167"/>
      <c r="M91" s="167"/>
      <c r="N91" s="167"/>
      <c r="O91" s="167"/>
      <c r="P91" s="167"/>
      <c r="Q91" s="167"/>
      <c r="R91" s="167"/>
      <c r="S91" s="171"/>
      <c r="U91" s="170"/>
      <c r="V91" s="167"/>
      <c r="W91" s="167"/>
      <c r="X91" s="167"/>
      <c r="Y91" s="167"/>
      <c r="Z91" s="167"/>
      <c r="AA91" s="167"/>
      <c r="AB91" s="167"/>
      <c r="AC91" s="167"/>
      <c r="AD91" s="167"/>
      <c r="AE91" s="167"/>
      <c r="AF91" s="167"/>
      <c r="AG91" s="167"/>
      <c r="AH91" s="167"/>
      <c r="AI91" s="167"/>
      <c r="AJ91" s="167"/>
      <c r="AK91" s="171"/>
    </row>
    <row r="92" spans="3:37" x14ac:dyDescent="0.3">
      <c r="C92" s="170"/>
      <c r="D92" s="167"/>
      <c r="E92" s="167"/>
      <c r="F92" s="167"/>
      <c r="G92" s="167"/>
      <c r="H92" s="167"/>
      <c r="I92" s="167"/>
      <c r="J92" s="167"/>
      <c r="K92" s="167"/>
      <c r="L92" s="167"/>
      <c r="M92" s="167"/>
      <c r="N92" s="167"/>
      <c r="O92" s="167"/>
      <c r="P92" s="167"/>
      <c r="Q92" s="167"/>
      <c r="R92" s="167"/>
      <c r="S92" s="171"/>
      <c r="U92" s="170"/>
      <c r="V92" s="167"/>
      <c r="W92" s="167"/>
      <c r="X92" s="167"/>
      <c r="Y92" s="167"/>
      <c r="Z92" s="167"/>
      <c r="AA92" s="167"/>
      <c r="AB92" s="167"/>
      <c r="AC92" s="167"/>
      <c r="AD92" s="167"/>
      <c r="AE92" s="167"/>
      <c r="AF92" s="167"/>
      <c r="AG92" s="167"/>
      <c r="AH92" s="167"/>
      <c r="AI92" s="167"/>
      <c r="AJ92" s="167"/>
      <c r="AK92" s="171"/>
    </row>
    <row r="93" spans="3:37" x14ac:dyDescent="0.3">
      <c r="C93" s="170"/>
      <c r="D93" s="167"/>
      <c r="E93" s="167"/>
      <c r="F93" s="167"/>
      <c r="G93" s="167"/>
      <c r="H93" s="167"/>
      <c r="I93" s="167"/>
      <c r="J93" s="167"/>
      <c r="K93" s="167"/>
      <c r="L93" s="167"/>
      <c r="M93" s="167"/>
      <c r="N93" s="167"/>
      <c r="O93" s="167"/>
      <c r="P93" s="167"/>
      <c r="Q93" s="167"/>
      <c r="R93" s="167"/>
      <c r="S93" s="171"/>
      <c r="U93" s="170"/>
      <c r="V93" s="167"/>
      <c r="W93" s="167"/>
      <c r="X93" s="167"/>
      <c r="Y93" s="167"/>
      <c r="Z93" s="167"/>
      <c r="AA93" s="167"/>
      <c r="AB93" s="167"/>
      <c r="AC93" s="167"/>
      <c r="AD93" s="167"/>
      <c r="AE93" s="167"/>
      <c r="AF93" s="167"/>
      <c r="AG93" s="167"/>
      <c r="AH93" s="167"/>
      <c r="AI93" s="167"/>
      <c r="AJ93" s="167"/>
      <c r="AK93" s="171"/>
    </row>
    <row r="94" spans="3:37" x14ac:dyDescent="0.3">
      <c r="C94" s="170"/>
      <c r="D94" s="167"/>
      <c r="E94" s="167"/>
      <c r="F94" s="167"/>
      <c r="G94" s="167"/>
      <c r="H94" s="167"/>
      <c r="I94" s="167"/>
      <c r="J94" s="167"/>
      <c r="K94" s="167"/>
      <c r="L94" s="167"/>
      <c r="M94" s="167"/>
      <c r="N94" s="167"/>
      <c r="O94" s="167"/>
      <c r="P94" s="167"/>
      <c r="Q94" s="167"/>
      <c r="R94" s="167"/>
      <c r="S94" s="171"/>
      <c r="U94" s="170"/>
      <c r="V94" s="167"/>
      <c r="W94" s="167"/>
      <c r="X94" s="167"/>
      <c r="Y94" s="167"/>
      <c r="Z94" s="167"/>
      <c r="AA94" s="167"/>
      <c r="AB94" s="167"/>
      <c r="AC94" s="167"/>
      <c r="AD94" s="167"/>
      <c r="AE94" s="167"/>
      <c r="AF94" s="167"/>
      <c r="AG94" s="167"/>
      <c r="AH94" s="167"/>
      <c r="AI94" s="167"/>
      <c r="AJ94" s="167"/>
      <c r="AK94" s="171"/>
    </row>
    <row r="95" spans="3:37" x14ac:dyDescent="0.3">
      <c r="C95" s="170"/>
      <c r="D95" s="167"/>
      <c r="E95" s="167"/>
      <c r="F95" s="167"/>
      <c r="G95" s="167"/>
      <c r="H95" s="167"/>
      <c r="I95" s="167"/>
      <c r="J95" s="167"/>
      <c r="K95" s="167"/>
      <c r="L95" s="167"/>
      <c r="M95" s="167"/>
      <c r="N95" s="167"/>
      <c r="O95" s="167"/>
      <c r="P95" s="167"/>
      <c r="Q95" s="167"/>
      <c r="R95" s="167"/>
      <c r="S95" s="171"/>
      <c r="U95" s="170"/>
      <c r="V95" s="167"/>
      <c r="W95" s="167"/>
      <c r="X95" s="167"/>
      <c r="Y95" s="167"/>
      <c r="Z95" s="167"/>
      <c r="AA95" s="167"/>
      <c r="AB95" s="167"/>
      <c r="AC95" s="167"/>
      <c r="AD95" s="167"/>
      <c r="AE95" s="167"/>
      <c r="AF95" s="167"/>
      <c r="AG95" s="167"/>
      <c r="AH95" s="167"/>
      <c r="AI95" s="167"/>
      <c r="AJ95" s="167"/>
      <c r="AK95" s="171"/>
    </row>
    <row r="96" spans="3:37" x14ac:dyDescent="0.3">
      <c r="C96" s="170"/>
      <c r="D96" s="167"/>
      <c r="E96" s="167"/>
      <c r="F96" s="167"/>
      <c r="G96" s="167"/>
      <c r="H96" s="167"/>
      <c r="I96" s="167"/>
      <c r="J96" s="167"/>
      <c r="K96" s="167"/>
      <c r="L96" s="167"/>
      <c r="M96" s="167"/>
      <c r="N96" s="167"/>
      <c r="O96" s="167"/>
      <c r="P96" s="167"/>
      <c r="Q96" s="167"/>
      <c r="R96" s="167"/>
      <c r="S96" s="171"/>
      <c r="U96" s="170"/>
      <c r="V96" s="167"/>
      <c r="W96" s="167"/>
      <c r="X96" s="167"/>
      <c r="Y96" s="167"/>
      <c r="Z96" s="167"/>
      <c r="AA96" s="167"/>
      <c r="AB96" s="167"/>
      <c r="AC96" s="167"/>
      <c r="AD96" s="167"/>
      <c r="AE96" s="167"/>
      <c r="AF96" s="167"/>
      <c r="AG96" s="167"/>
      <c r="AH96" s="167"/>
      <c r="AI96" s="167"/>
      <c r="AJ96" s="167"/>
      <c r="AK96" s="171"/>
    </row>
    <row r="97" spans="3:37" x14ac:dyDescent="0.3">
      <c r="C97" s="170"/>
      <c r="D97" s="167"/>
      <c r="E97" s="167"/>
      <c r="F97" s="167"/>
      <c r="G97" s="167"/>
      <c r="H97" s="167"/>
      <c r="I97" s="167"/>
      <c r="J97" s="167"/>
      <c r="K97" s="167"/>
      <c r="L97" s="167"/>
      <c r="M97" s="167"/>
      <c r="N97" s="167"/>
      <c r="O97" s="167"/>
      <c r="P97" s="167"/>
      <c r="Q97" s="167"/>
      <c r="R97" s="167"/>
      <c r="S97" s="171"/>
      <c r="U97" s="170"/>
      <c r="V97" s="167"/>
      <c r="W97" s="167"/>
      <c r="X97" s="167"/>
      <c r="Y97" s="167"/>
      <c r="Z97" s="167"/>
      <c r="AA97" s="167"/>
      <c r="AB97" s="167"/>
      <c r="AC97" s="167"/>
      <c r="AD97" s="167"/>
      <c r="AE97" s="167"/>
      <c r="AF97" s="167"/>
      <c r="AG97" s="167"/>
      <c r="AH97" s="167"/>
      <c r="AI97" s="167"/>
      <c r="AJ97" s="167"/>
      <c r="AK97" s="171"/>
    </row>
    <row r="98" spans="3:37" x14ac:dyDescent="0.3">
      <c r="C98" s="170"/>
      <c r="D98" s="167"/>
      <c r="E98" s="167"/>
      <c r="F98" s="167"/>
      <c r="G98" s="167"/>
      <c r="H98" s="167"/>
      <c r="I98" s="167"/>
      <c r="J98" s="167"/>
      <c r="K98" s="167"/>
      <c r="L98" s="167"/>
      <c r="M98" s="167"/>
      <c r="N98" s="167"/>
      <c r="O98" s="167"/>
      <c r="P98" s="167"/>
      <c r="Q98" s="167"/>
      <c r="R98" s="167"/>
      <c r="S98" s="171"/>
      <c r="U98" s="170"/>
      <c r="V98" s="167"/>
      <c r="W98" s="167"/>
      <c r="X98" s="167"/>
      <c r="Y98" s="167"/>
      <c r="Z98" s="167"/>
      <c r="AA98" s="167"/>
      <c r="AB98" s="167"/>
      <c r="AC98" s="167"/>
      <c r="AD98" s="167"/>
      <c r="AE98" s="167"/>
      <c r="AF98" s="167"/>
      <c r="AG98" s="167"/>
      <c r="AH98" s="167"/>
      <c r="AI98" s="167"/>
      <c r="AJ98" s="167"/>
      <c r="AK98" s="171"/>
    </row>
    <row r="99" spans="3:37" x14ac:dyDescent="0.3">
      <c r="C99" s="170"/>
      <c r="D99" s="167"/>
      <c r="E99" s="167"/>
      <c r="F99" s="167"/>
      <c r="G99" s="167"/>
      <c r="H99" s="167"/>
      <c r="I99" s="167"/>
      <c r="J99" s="167"/>
      <c r="K99" s="167"/>
      <c r="L99" s="167"/>
      <c r="M99" s="167"/>
      <c r="N99" s="167"/>
      <c r="O99" s="167"/>
      <c r="P99" s="167"/>
      <c r="Q99" s="167"/>
      <c r="R99" s="167"/>
      <c r="S99" s="171"/>
      <c r="U99" s="170"/>
      <c r="V99" s="167"/>
      <c r="W99" s="167"/>
      <c r="X99" s="167"/>
      <c r="Y99" s="167"/>
      <c r="Z99" s="167"/>
      <c r="AA99" s="167"/>
      <c r="AB99" s="167"/>
      <c r="AC99" s="167"/>
      <c r="AD99" s="167"/>
      <c r="AE99" s="167"/>
      <c r="AF99" s="167"/>
      <c r="AG99" s="167"/>
      <c r="AH99" s="167"/>
      <c r="AI99" s="167"/>
      <c r="AJ99" s="167"/>
      <c r="AK99" s="171"/>
    </row>
    <row r="100" spans="3:37" x14ac:dyDescent="0.3">
      <c r="C100" s="170"/>
      <c r="D100" s="167"/>
      <c r="E100" s="167"/>
      <c r="F100" s="167"/>
      <c r="G100" s="167"/>
      <c r="H100" s="167"/>
      <c r="I100" s="167"/>
      <c r="J100" s="167"/>
      <c r="K100" s="167"/>
      <c r="L100" s="167"/>
      <c r="M100" s="167"/>
      <c r="N100" s="167"/>
      <c r="O100" s="167"/>
      <c r="P100" s="167"/>
      <c r="Q100" s="167"/>
      <c r="R100" s="167"/>
      <c r="S100" s="171"/>
      <c r="U100" s="170"/>
      <c r="V100" s="167"/>
      <c r="W100" s="167"/>
      <c r="X100" s="167"/>
      <c r="Y100" s="167"/>
      <c r="Z100" s="167"/>
      <c r="AA100" s="167"/>
      <c r="AB100" s="167"/>
      <c r="AC100" s="167"/>
      <c r="AD100" s="167"/>
      <c r="AE100" s="167"/>
      <c r="AF100" s="167"/>
      <c r="AG100" s="167"/>
      <c r="AH100" s="167"/>
      <c r="AI100" s="167"/>
      <c r="AJ100" s="167"/>
      <c r="AK100" s="171"/>
    </row>
    <row r="101" spans="3:37" x14ac:dyDescent="0.3">
      <c r="C101" s="170"/>
      <c r="D101" s="167"/>
      <c r="E101" s="167"/>
      <c r="F101" s="167"/>
      <c r="G101" s="167"/>
      <c r="H101" s="167"/>
      <c r="I101" s="167"/>
      <c r="J101" s="167"/>
      <c r="K101" s="167"/>
      <c r="L101" s="167"/>
      <c r="M101" s="167"/>
      <c r="N101" s="167"/>
      <c r="O101" s="167"/>
      <c r="P101" s="167"/>
      <c r="Q101" s="167"/>
      <c r="R101" s="167"/>
      <c r="S101" s="171"/>
      <c r="U101" s="170"/>
      <c r="V101" s="167"/>
      <c r="W101" s="167"/>
      <c r="X101" s="167"/>
      <c r="Y101" s="167"/>
      <c r="Z101" s="167"/>
      <c r="AA101" s="167"/>
      <c r="AB101" s="167"/>
      <c r="AC101" s="167"/>
      <c r="AD101" s="167"/>
      <c r="AE101" s="167"/>
      <c r="AF101" s="167"/>
      <c r="AG101" s="167"/>
      <c r="AH101" s="167"/>
      <c r="AI101" s="167"/>
      <c r="AJ101" s="167"/>
      <c r="AK101" s="171"/>
    </row>
    <row r="102" spans="3:37" x14ac:dyDescent="0.3">
      <c r="C102" s="170"/>
      <c r="D102" s="167"/>
      <c r="E102" s="167"/>
      <c r="F102" s="167"/>
      <c r="G102" s="167"/>
      <c r="H102" s="167"/>
      <c r="I102" s="167"/>
      <c r="J102" s="167"/>
      <c r="K102" s="167"/>
      <c r="L102" s="167"/>
      <c r="M102" s="167"/>
      <c r="N102" s="167"/>
      <c r="O102" s="167"/>
      <c r="P102" s="167"/>
      <c r="Q102" s="167"/>
      <c r="R102" s="167"/>
      <c r="S102" s="171"/>
      <c r="U102" s="170"/>
      <c r="V102" s="167"/>
      <c r="W102" s="167"/>
      <c r="X102" s="167"/>
      <c r="Y102" s="167"/>
      <c r="Z102" s="167"/>
      <c r="AA102" s="167"/>
      <c r="AB102" s="167"/>
      <c r="AC102" s="167"/>
      <c r="AD102" s="167"/>
      <c r="AE102" s="167"/>
      <c r="AF102" s="167"/>
      <c r="AG102" s="167"/>
      <c r="AH102" s="167"/>
      <c r="AI102" s="167"/>
      <c r="AJ102" s="167"/>
      <c r="AK102" s="171"/>
    </row>
    <row r="103" spans="3:37" x14ac:dyDescent="0.3">
      <c r="C103" s="170"/>
      <c r="D103" s="167"/>
      <c r="E103" s="167"/>
      <c r="F103" s="167"/>
      <c r="G103" s="167"/>
      <c r="H103" s="167"/>
      <c r="I103" s="167"/>
      <c r="J103" s="167"/>
      <c r="K103" s="167"/>
      <c r="L103" s="167"/>
      <c r="M103" s="167"/>
      <c r="N103" s="167"/>
      <c r="O103" s="167"/>
      <c r="P103" s="167"/>
      <c r="Q103" s="167"/>
      <c r="R103" s="167"/>
      <c r="S103" s="171"/>
      <c r="U103" s="170"/>
      <c r="V103" s="167"/>
      <c r="W103" s="167"/>
      <c r="X103" s="167"/>
      <c r="Y103" s="167"/>
      <c r="Z103" s="167"/>
      <c r="AA103" s="167"/>
      <c r="AB103" s="167"/>
      <c r="AC103" s="167"/>
      <c r="AD103" s="167"/>
      <c r="AE103" s="167"/>
      <c r="AF103" s="167"/>
      <c r="AG103" s="167"/>
      <c r="AH103" s="167"/>
      <c r="AI103" s="167"/>
      <c r="AJ103" s="167"/>
      <c r="AK103" s="171"/>
    </row>
    <row r="104" spans="3:37" x14ac:dyDescent="0.3">
      <c r="C104" s="170"/>
      <c r="D104" s="167"/>
      <c r="E104" s="167"/>
      <c r="F104" s="167"/>
      <c r="G104" s="167"/>
      <c r="H104" s="167"/>
      <c r="I104" s="167"/>
      <c r="J104" s="167"/>
      <c r="K104" s="167"/>
      <c r="L104" s="167"/>
      <c r="M104" s="167"/>
      <c r="N104" s="167"/>
      <c r="O104" s="167"/>
      <c r="P104" s="167"/>
      <c r="Q104" s="167"/>
      <c r="R104" s="167"/>
      <c r="S104" s="171"/>
      <c r="U104" s="170"/>
      <c r="V104" s="167"/>
      <c r="W104" s="167"/>
      <c r="X104" s="167"/>
      <c r="Y104" s="167"/>
      <c r="Z104" s="167"/>
      <c r="AA104" s="167"/>
      <c r="AB104" s="167"/>
      <c r="AC104" s="167"/>
      <c r="AD104" s="167"/>
      <c r="AE104" s="167"/>
      <c r="AF104" s="167"/>
      <c r="AG104" s="167"/>
      <c r="AH104" s="167"/>
      <c r="AI104" s="167"/>
      <c r="AJ104" s="167"/>
      <c r="AK104" s="171"/>
    </row>
    <row r="105" spans="3:37" x14ac:dyDescent="0.3">
      <c r="C105" s="170"/>
      <c r="D105" s="167"/>
      <c r="E105" s="167"/>
      <c r="F105" s="167"/>
      <c r="G105" s="167"/>
      <c r="H105" s="167"/>
      <c r="I105" s="167"/>
      <c r="J105" s="167"/>
      <c r="K105" s="167"/>
      <c r="L105" s="167"/>
      <c r="M105" s="167"/>
      <c r="N105" s="167"/>
      <c r="O105" s="167"/>
      <c r="P105" s="167"/>
      <c r="Q105" s="167"/>
      <c r="R105" s="167"/>
      <c r="S105" s="171"/>
      <c r="U105" s="170"/>
      <c r="V105" s="167"/>
      <c r="W105" s="167"/>
      <c r="X105" s="167"/>
      <c r="Y105" s="167"/>
      <c r="Z105" s="167"/>
      <c r="AA105" s="167"/>
      <c r="AB105" s="167"/>
      <c r="AC105" s="167"/>
      <c r="AD105" s="167"/>
      <c r="AE105" s="167"/>
      <c r="AF105" s="167"/>
      <c r="AG105" s="167"/>
      <c r="AH105" s="167"/>
      <c r="AI105" s="167"/>
      <c r="AJ105" s="167"/>
      <c r="AK105" s="171"/>
    </row>
    <row r="106" spans="3:37" x14ac:dyDescent="0.3">
      <c r="C106" s="170"/>
      <c r="D106" s="167"/>
      <c r="E106" s="167"/>
      <c r="F106" s="167"/>
      <c r="G106" s="167"/>
      <c r="H106" s="167"/>
      <c r="I106" s="167"/>
      <c r="J106" s="167"/>
      <c r="K106" s="167"/>
      <c r="L106" s="167"/>
      <c r="M106" s="167"/>
      <c r="N106" s="167"/>
      <c r="O106" s="167"/>
      <c r="P106" s="167"/>
      <c r="Q106" s="167"/>
      <c r="R106" s="167"/>
      <c r="S106" s="171"/>
      <c r="U106" s="170"/>
      <c r="V106" s="167"/>
      <c r="W106" s="167"/>
      <c r="X106" s="167"/>
      <c r="Y106" s="167"/>
      <c r="Z106" s="167"/>
      <c r="AA106" s="167"/>
      <c r="AB106" s="167"/>
      <c r="AC106" s="167"/>
      <c r="AD106" s="167"/>
      <c r="AE106" s="167"/>
      <c r="AF106" s="167"/>
      <c r="AG106" s="167"/>
      <c r="AH106" s="167"/>
      <c r="AI106" s="167"/>
      <c r="AJ106" s="167"/>
      <c r="AK106" s="171"/>
    </row>
    <row r="107" spans="3:37" x14ac:dyDescent="0.3">
      <c r="C107" s="170"/>
      <c r="D107" s="167"/>
      <c r="E107" s="167"/>
      <c r="F107" s="167"/>
      <c r="G107" s="167"/>
      <c r="H107" s="167"/>
      <c r="I107" s="167"/>
      <c r="J107" s="167"/>
      <c r="K107" s="167"/>
      <c r="L107" s="167"/>
      <c r="M107" s="167"/>
      <c r="N107" s="167"/>
      <c r="O107" s="167"/>
      <c r="P107" s="167"/>
      <c r="Q107" s="167"/>
      <c r="R107" s="167"/>
      <c r="S107" s="171"/>
      <c r="U107" s="170"/>
      <c r="V107" s="167"/>
      <c r="W107" s="167"/>
      <c r="X107" s="167"/>
      <c r="Y107" s="167"/>
      <c r="Z107" s="167"/>
      <c r="AA107" s="167"/>
      <c r="AB107" s="167"/>
      <c r="AC107" s="167"/>
      <c r="AD107" s="167"/>
      <c r="AE107" s="167"/>
      <c r="AF107" s="167"/>
      <c r="AG107" s="167"/>
      <c r="AH107" s="167"/>
      <c r="AI107" s="167"/>
      <c r="AJ107" s="167"/>
      <c r="AK107" s="171"/>
    </row>
    <row r="108" spans="3:37" x14ac:dyDescent="0.3">
      <c r="C108" s="170"/>
      <c r="D108" s="167"/>
      <c r="E108" s="167"/>
      <c r="F108" s="167"/>
      <c r="G108" s="167"/>
      <c r="H108" s="167"/>
      <c r="I108" s="167"/>
      <c r="J108" s="167"/>
      <c r="K108" s="167"/>
      <c r="L108" s="167"/>
      <c r="M108" s="167"/>
      <c r="N108" s="167"/>
      <c r="O108" s="167"/>
      <c r="P108" s="167"/>
      <c r="Q108" s="167"/>
      <c r="R108" s="167"/>
      <c r="S108" s="171"/>
      <c r="U108" s="170"/>
      <c r="V108" s="167"/>
      <c r="W108" s="167"/>
      <c r="X108" s="167"/>
      <c r="Y108" s="167"/>
      <c r="Z108" s="167"/>
      <c r="AA108" s="167"/>
      <c r="AB108" s="167"/>
      <c r="AC108" s="167"/>
      <c r="AD108" s="167"/>
      <c r="AE108" s="167"/>
      <c r="AF108" s="167"/>
      <c r="AG108" s="167"/>
      <c r="AH108" s="167"/>
      <c r="AI108" s="167"/>
      <c r="AJ108" s="167"/>
      <c r="AK108" s="171"/>
    </row>
    <row r="109" spans="3:37" x14ac:dyDescent="0.3">
      <c r="C109" s="170"/>
      <c r="D109" s="167"/>
      <c r="E109" s="167"/>
      <c r="F109" s="167"/>
      <c r="G109" s="167"/>
      <c r="H109" s="167"/>
      <c r="I109" s="167"/>
      <c r="J109" s="167"/>
      <c r="K109" s="167"/>
      <c r="L109" s="167"/>
      <c r="M109" s="167"/>
      <c r="N109" s="167"/>
      <c r="O109" s="167"/>
      <c r="P109" s="167"/>
      <c r="Q109" s="167"/>
      <c r="R109" s="167"/>
      <c r="S109" s="171"/>
      <c r="U109" s="170"/>
      <c r="V109" s="167"/>
      <c r="W109" s="167"/>
      <c r="X109" s="167"/>
      <c r="Y109" s="167"/>
      <c r="Z109" s="167"/>
      <c r="AA109" s="167"/>
      <c r="AB109" s="167"/>
      <c r="AC109" s="167"/>
      <c r="AD109" s="167"/>
      <c r="AE109" s="167"/>
      <c r="AF109" s="167"/>
      <c r="AG109" s="167"/>
      <c r="AH109" s="167"/>
      <c r="AI109" s="167"/>
      <c r="AJ109" s="167"/>
      <c r="AK109" s="171"/>
    </row>
    <row r="110" spans="3:37" x14ac:dyDescent="0.3">
      <c r="C110" s="170"/>
      <c r="D110" s="167"/>
      <c r="E110" s="167"/>
      <c r="F110" s="167"/>
      <c r="G110" s="167"/>
      <c r="H110" s="167"/>
      <c r="I110" s="167"/>
      <c r="J110" s="167"/>
      <c r="K110" s="167"/>
      <c r="L110" s="167"/>
      <c r="M110" s="167"/>
      <c r="N110" s="167"/>
      <c r="O110" s="167"/>
      <c r="P110" s="167"/>
      <c r="Q110" s="167"/>
      <c r="R110" s="167"/>
      <c r="S110" s="171"/>
      <c r="U110" s="170"/>
      <c r="V110" s="167"/>
      <c r="W110" s="167"/>
      <c r="X110" s="167"/>
      <c r="Y110" s="167"/>
      <c r="Z110" s="167"/>
      <c r="AA110" s="167"/>
      <c r="AB110" s="167"/>
      <c r="AC110" s="167"/>
      <c r="AD110" s="167"/>
      <c r="AE110" s="167"/>
      <c r="AF110" s="167"/>
      <c r="AG110" s="167"/>
      <c r="AH110" s="167"/>
      <c r="AI110" s="167"/>
      <c r="AJ110" s="167"/>
      <c r="AK110" s="171"/>
    </row>
    <row r="111" spans="3:37" x14ac:dyDescent="0.3">
      <c r="C111" s="170"/>
      <c r="D111" s="167"/>
      <c r="E111" s="167"/>
      <c r="F111" s="167"/>
      <c r="G111" s="167"/>
      <c r="H111" s="167"/>
      <c r="I111" s="167"/>
      <c r="J111" s="167"/>
      <c r="K111" s="167"/>
      <c r="L111" s="167"/>
      <c r="M111" s="167"/>
      <c r="N111" s="167"/>
      <c r="O111" s="167"/>
      <c r="P111" s="167"/>
      <c r="Q111" s="167"/>
      <c r="R111" s="167"/>
      <c r="S111" s="171"/>
      <c r="U111" s="170"/>
      <c r="V111" s="167"/>
      <c r="W111" s="167"/>
      <c r="X111" s="167"/>
      <c r="Y111" s="167"/>
      <c r="Z111" s="167"/>
      <c r="AA111" s="167"/>
      <c r="AB111" s="167"/>
      <c r="AC111" s="167"/>
      <c r="AD111" s="167"/>
      <c r="AE111" s="167"/>
      <c r="AF111" s="167"/>
      <c r="AG111" s="167"/>
      <c r="AH111" s="167"/>
      <c r="AI111" s="167"/>
      <c r="AJ111" s="167"/>
      <c r="AK111" s="171"/>
    </row>
    <row r="112" spans="3:37" x14ac:dyDescent="0.3">
      <c r="C112" s="170"/>
      <c r="D112" s="167"/>
      <c r="E112" s="167"/>
      <c r="F112" s="167"/>
      <c r="G112" s="167"/>
      <c r="H112" s="167"/>
      <c r="I112" s="167"/>
      <c r="J112" s="167"/>
      <c r="K112" s="167"/>
      <c r="L112" s="167"/>
      <c r="M112" s="167"/>
      <c r="N112" s="167"/>
      <c r="O112" s="167"/>
      <c r="P112" s="167"/>
      <c r="Q112" s="167"/>
      <c r="R112" s="167"/>
      <c r="S112" s="171"/>
      <c r="U112" s="170"/>
      <c r="V112" s="167"/>
      <c r="W112" s="167"/>
      <c r="X112" s="167"/>
      <c r="Y112" s="167"/>
      <c r="Z112" s="167"/>
      <c r="AA112" s="167"/>
      <c r="AB112" s="167"/>
      <c r="AC112" s="167"/>
      <c r="AD112" s="167"/>
      <c r="AE112" s="167"/>
      <c r="AF112" s="167"/>
      <c r="AG112" s="167"/>
      <c r="AH112" s="167"/>
      <c r="AI112" s="167"/>
      <c r="AJ112" s="167"/>
      <c r="AK112" s="171"/>
    </row>
    <row r="113" spans="1:40" x14ac:dyDescent="0.3">
      <c r="C113" s="170"/>
      <c r="D113" s="167"/>
      <c r="E113" s="167"/>
      <c r="F113" s="167"/>
      <c r="G113" s="167"/>
      <c r="H113" s="167"/>
      <c r="I113" s="167"/>
      <c r="J113" s="167"/>
      <c r="K113" s="167"/>
      <c r="L113" s="167"/>
      <c r="M113" s="167"/>
      <c r="N113" s="167"/>
      <c r="O113" s="167"/>
      <c r="P113" s="167"/>
      <c r="Q113" s="167"/>
      <c r="R113" s="167"/>
      <c r="S113" s="171"/>
      <c r="U113" s="170"/>
      <c r="V113" s="167"/>
      <c r="W113" s="167"/>
      <c r="X113" s="167"/>
      <c r="Y113" s="167"/>
      <c r="Z113" s="167"/>
      <c r="AA113" s="167"/>
      <c r="AB113" s="167"/>
      <c r="AC113" s="167"/>
      <c r="AD113" s="167"/>
      <c r="AE113" s="167"/>
      <c r="AF113" s="167"/>
      <c r="AG113" s="167"/>
      <c r="AH113" s="167"/>
      <c r="AI113" s="167"/>
      <c r="AJ113" s="167"/>
      <c r="AK113" s="171"/>
    </row>
    <row r="114" spans="1:40" x14ac:dyDescent="0.3">
      <c r="C114" s="170"/>
      <c r="D114" s="167"/>
      <c r="E114" s="167"/>
      <c r="F114" s="167"/>
      <c r="G114" s="167"/>
      <c r="H114" s="167"/>
      <c r="I114" s="167"/>
      <c r="J114" s="167"/>
      <c r="K114" s="167"/>
      <c r="L114" s="167"/>
      <c r="M114" s="167"/>
      <c r="N114" s="167"/>
      <c r="O114" s="167"/>
      <c r="P114" s="167"/>
      <c r="Q114" s="167"/>
      <c r="R114" s="167"/>
      <c r="S114" s="171"/>
      <c r="U114" s="170"/>
      <c r="V114" s="167"/>
      <c r="W114" s="167"/>
      <c r="X114" s="167"/>
      <c r="Y114" s="167"/>
      <c r="Z114" s="167"/>
      <c r="AA114" s="167"/>
      <c r="AB114" s="167"/>
      <c r="AC114" s="167"/>
      <c r="AD114" s="167"/>
      <c r="AE114" s="167"/>
      <c r="AF114" s="167"/>
      <c r="AG114" s="167"/>
      <c r="AH114" s="167"/>
      <c r="AI114" s="167"/>
      <c r="AJ114" s="167"/>
      <c r="AK114" s="171"/>
    </row>
    <row r="115" spans="1:40" ht="15" thickBot="1" x14ac:dyDescent="0.35">
      <c r="C115" s="172"/>
      <c r="D115" s="173"/>
      <c r="E115" s="173"/>
      <c r="F115" s="173"/>
      <c r="G115" s="173"/>
      <c r="H115" s="173"/>
      <c r="I115" s="173"/>
      <c r="J115" s="173"/>
      <c r="K115" s="173"/>
      <c r="L115" s="173"/>
      <c r="M115" s="173"/>
      <c r="N115" s="173"/>
      <c r="O115" s="173"/>
      <c r="P115" s="173"/>
      <c r="Q115" s="173"/>
      <c r="R115" s="173"/>
      <c r="S115" s="174"/>
      <c r="U115" s="172"/>
      <c r="V115" s="173"/>
      <c r="W115" s="173"/>
      <c r="X115" s="173"/>
      <c r="Y115" s="173"/>
      <c r="Z115" s="173"/>
      <c r="AA115" s="173"/>
      <c r="AB115" s="173"/>
      <c r="AC115" s="173"/>
      <c r="AD115" s="173"/>
      <c r="AE115" s="173"/>
      <c r="AF115" s="173"/>
      <c r="AG115" s="173"/>
      <c r="AH115" s="173"/>
      <c r="AI115" s="173"/>
      <c r="AJ115" s="173"/>
      <c r="AK115" s="174"/>
    </row>
    <row r="120" spans="1:40" ht="15" thickBot="1" x14ac:dyDescent="0.35"/>
    <row r="121" spans="1:40" ht="16.2" thickBot="1" x14ac:dyDescent="0.35">
      <c r="A121" s="253"/>
      <c r="B121" s="254" t="s">
        <v>259</v>
      </c>
      <c r="C121" s="255">
        <v>2015</v>
      </c>
      <c r="D121" s="255">
        <v>2016</v>
      </c>
      <c r="E121" s="255">
        <v>2017</v>
      </c>
      <c r="F121" s="255">
        <v>2018</v>
      </c>
      <c r="G121" s="255">
        <v>2019</v>
      </c>
      <c r="H121" s="255">
        <v>2020</v>
      </c>
      <c r="I121" s="255">
        <v>2021</v>
      </c>
      <c r="J121" s="255">
        <v>2022</v>
      </c>
      <c r="K121" s="255">
        <v>2023</v>
      </c>
      <c r="L121" s="255">
        <v>2024</v>
      </c>
      <c r="M121" s="255">
        <v>2025</v>
      </c>
      <c r="N121" s="255">
        <v>2026</v>
      </c>
      <c r="O121" s="255">
        <v>2027</v>
      </c>
      <c r="P121" s="255">
        <v>2028</v>
      </c>
      <c r="Q121" s="255">
        <v>2029</v>
      </c>
      <c r="R121" s="255">
        <v>2030</v>
      </c>
      <c r="S121" s="255">
        <v>2031</v>
      </c>
      <c r="T121" s="255">
        <v>2032</v>
      </c>
      <c r="U121" s="255">
        <v>2033</v>
      </c>
      <c r="V121" s="255">
        <v>2034</v>
      </c>
      <c r="W121" s="255">
        <v>2035</v>
      </c>
      <c r="X121" s="255">
        <v>2036</v>
      </c>
      <c r="Y121" s="255">
        <v>2037</v>
      </c>
      <c r="Z121" s="255">
        <v>2038</v>
      </c>
      <c r="AA121" s="255">
        <v>2039</v>
      </c>
      <c r="AB121" s="255">
        <v>2040</v>
      </c>
      <c r="AC121" s="255">
        <v>2041</v>
      </c>
      <c r="AD121" s="255">
        <v>2042</v>
      </c>
      <c r="AE121" s="255">
        <v>2043</v>
      </c>
      <c r="AF121" s="255">
        <v>2044</v>
      </c>
      <c r="AG121" s="255">
        <v>2045</v>
      </c>
      <c r="AH121" s="255">
        <v>2046</v>
      </c>
      <c r="AI121" s="255">
        <v>2047</v>
      </c>
      <c r="AJ121" s="255">
        <v>2048</v>
      </c>
      <c r="AK121" s="255">
        <v>2049</v>
      </c>
      <c r="AL121" s="256">
        <v>2050</v>
      </c>
      <c r="AM121" s="253"/>
      <c r="AN121" s="253"/>
    </row>
    <row r="122" spans="1:40" ht="15.6" x14ac:dyDescent="0.3">
      <c r="A122" s="652" t="s">
        <v>264</v>
      </c>
      <c r="B122" s="323" t="s">
        <v>272</v>
      </c>
      <c r="C122" s="326">
        <v>0.51274299999999995</v>
      </c>
      <c r="D122" s="257">
        <v>0.51347100000000001</v>
      </c>
      <c r="E122" s="257">
        <v>0.51411600000000002</v>
      </c>
      <c r="F122" s="257">
        <v>0.514594</v>
      </c>
      <c r="G122" s="257">
        <v>0.51494300000000004</v>
      </c>
      <c r="H122" s="257">
        <v>0.51517000000000002</v>
      </c>
      <c r="I122" s="257">
        <v>0.568353</v>
      </c>
      <c r="J122" s="257">
        <v>0.57572000000000001</v>
      </c>
      <c r="K122" s="257">
        <v>0.57945599999999997</v>
      </c>
      <c r="L122" s="257">
        <v>0.58191800000000005</v>
      </c>
      <c r="M122" s="257">
        <v>0.58382100000000003</v>
      </c>
      <c r="N122" s="257">
        <v>0.58513499999999996</v>
      </c>
      <c r="O122" s="257">
        <v>0.586094</v>
      </c>
      <c r="P122" s="257">
        <v>0.58693700000000004</v>
      </c>
      <c r="Q122" s="257">
        <v>0.58768399999999998</v>
      </c>
      <c r="R122" s="257">
        <v>0.58862999999999999</v>
      </c>
      <c r="S122" s="257">
        <v>0.58951200000000004</v>
      </c>
      <c r="T122" s="257">
        <v>0.58982400000000001</v>
      </c>
      <c r="U122" s="257">
        <v>0.58996999999999999</v>
      </c>
      <c r="V122" s="257">
        <v>0.59004199999999996</v>
      </c>
      <c r="W122" s="257">
        <v>0.59004400000000001</v>
      </c>
      <c r="X122" s="257">
        <v>0.589916</v>
      </c>
      <c r="Y122" s="257">
        <v>0.59026000000000001</v>
      </c>
      <c r="Z122" s="257">
        <v>0.59104900000000005</v>
      </c>
      <c r="AA122" s="257">
        <v>0.59146399999999999</v>
      </c>
      <c r="AB122" s="257">
        <v>0.59233800000000003</v>
      </c>
      <c r="AC122" s="257">
        <v>0.59393300000000004</v>
      </c>
      <c r="AD122" s="257">
        <v>0.59577899999999995</v>
      </c>
      <c r="AE122" s="257">
        <v>0.59753999999999996</v>
      </c>
      <c r="AF122" s="257">
        <v>0.59906599999999999</v>
      </c>
      <c r="AG122" s="257">
        <v>0.60026000000000002</v>
      </c>
      <c r="AH122" s="257">
        <v>0.60155700000000001</v>
      </c>
      <c r="AI122" s="257">
        <v>0.60279300000000002</v>
      </c>
      <c r="AJ122" s="257">
        <v>0.60387999999999997</v>
      </c>
      <c r="AK122" s="257">
        <v>0.60474600000000001</v>
      </c>
      <c r="AL122" s="258">
        <v>0.605383</v>
      </c>
      <c r="AM122" s="253"/>
      <c r="AN122" s="253"/>
    </row>
    <row r="123" spans="1:40" ht="15.6" x14ac:dyDescent="0.3">
      <c r="A123" s="653"/>
      <c r="B123" s="324" t="s">
        <v>260</v>
      </c>
      <c r="C123" s="327">
        <v>0.62269699999999994</v>
      </c>
      <c r="D123" s="259">
        <v>0.62368900000000005</v>
      </c>
      <c r="E123" s="259">
        <v>0.62455000000000005</v>
      </c>
      <c r="F123" s="259">
        <v>0.62520799999999999</v>
      </c>
      <c r="G123" s="259">
        <v>0.62573400000000001</v>
      </c>
      <c r="H123" s="259">
        <v>0.62614800000000004</v>
      </c>
      <c r="I123" s="259">
        <v>0.70640199999999997</v>
      </c>
      <c r="J123" s="259">
        <v>0.717858</v>
      </c>
      <c r="K123" s="259">
        <v>0.723437</v>
      </c>
      <c r="L123" s="259">
        <v>0.72723899999999997</v>
      </c>
      <c r="M123" s="259">
        <v>0.73010699999999995</v>
      </c>
      <c r="N123" s="259">
        <v>0.73306300000000002</v>
      </c>
      <c r="O123" s="259">
        <v>0.73499300000000001</v>
      </c>
      <c r="P123" s="259">
        <v>0.73636599999999997</v>
      </c>
      <c r="Q123" s="259">
        <v>0.73757399999999995</v>
      </c>
      <c r="R123" s="259">
        <v>0.73884099999999997</v>
      </c>
      <c r="S123" s="259">
        <v>0.739927</v>
      </c>
      <c r="T123" s="259">
        <v>0.74046900000000004</v>
      </c>
      <c r="U123" s="259">
        <v>0.740892</v>
      </c>
      <c r="V123" s="259">
        <v>0.74127600000000005</v>
      </c>
      <c r="W123" s="259">
        <v>0.74162899999999998</v>
      </c>
      <c r="X123" s="259">
        <v>0.74187899999999996</v>
      </c>
      <c r="Y123" s="259">
        <v>0.74255599999999999</v>
      </c>
      <c r="Z123" s="259">
        <v>0.74348599999999998</v>
      </c>
      <c r="AA123" s="259">
        <v>0.74371200000000004</v>
      </c>
      <c r="AB123" s="259">
        <v>0.74445499999999998</v>
      </c>
      <c r="AC123" s="259">
        <v>0.74603900000000001</v>
      </c>
      <c r="AD123" s="259">
        <v>0.74795400000000001</v>
      </c>
      <c r="AE123" s="259">
        <v>0.74983100000000003</v>
      </c>
      <c r="AF123" s="259">
        <v>0.75150300000000003</v>
      </c>
      <c r="AG123" s="259">
        <v>0.75282700000000002</v>
      </c>
      <c r="AH123" s="259">
        <v>0.75440799999999997</v>
      </c>
      <c r="AI123" s="259">
        <v>0.75592899999999996</v>
      </c>
      <c r="AJ123" s="259">
        <v>0.75726800000000005</v>
      </c>
      <c r="AK123" s="259">
        <v>0.75834900000000005</v>
      </c>
      <c r="AL123" s="260">
        <v>0.759127</v>
      </c>
      <c r="AM123" s="253"/>
      <c r="AN123" s="253"/>
    </row>
    <row r="124" spans="1:40" ht="15.6" x14ac:dyDescent="0.3">
      <c r="A124" s="653"/>
      <c r="B124" s="324" t="s">
        <v>261</v>
      </c>
      <c r="C124" s="327">
        <v>0.62843099999999996</v>
      </c>
      <c r="D124" s="259">
        <v>0.62943899999999997</v>
      </c>
      <c r="E124" s="259">
        <v>0.63031300000000001</v>
      </c>
      <c r="F124" s="259">
        <v>0.63097999999999999</v>
      </c>
      <c r="G124" s="259">
        <v>0.63151299999999999</v>
      </c>
      <c r="H124" s="259">
        <v>0.63192800000000005</v>
      </c>
      <c r="I124" s="259">
        <v>0.71406499999999995</v>
      </c>
      <c r="J124" s="259">
        <v>0.72575999999999996</v>
      </c>
      <c r="K124" s="259">
        <v>0.73141800000000001</v>
      </c>
      <c r="L124" s="259">
        <v>0.73526100000000005</v>
      </c>
      <c r="M124" s="259">
        <v>0.73815500000000001</v>
      </c>
      <c r="N124" s="259">
        <v>0.74112500000000003</v>
      </c>
      <c r="O124" s="259">
        <v>0.74305100000000002</v>
      </c>
      <c r="P124" s="259">
        <v>0.744425</v>
      </c>
      <c r="Q124" s="259">
        <v>0.74563199999999996</v>
      </c>
      <c r="R124" s="259">
        <v>0.74690199999999995</v>
      </c>
      <c r="S124" s="259">
        <v>0.74799199999999999</v>
      </c>
      <c r="T124" s="259">
        <v>0.74852099999999999</v>
      </c>
      <c r="U124" s="259">
        <v>0.74892499999999995</v>
      </c>
      <c r="V124" s="259">
        <v>0.74928799999999995</v>
      </c>
      <c r="W124" s="259">
        <v>0.74961599999999995</v>
      </c>
      <c r="X124" s="259">
        <v>0.74983599999999995</v>
      </c>
      <c r="Y124" s="259">
        <v>0.75050899999999998</v>
      </c>
      <c r="Z124" s="259">
        <v>0.75147699999999995</v>
      </c>
      <c r="AA124" s="259">
        <v>0.75174300000000005</v>
      </c>
      <c r="AB124" s="259">
        <v>0.75253000000000003</v>
      </c>
      <c r="AC124" s="259">
        <v>0.75417400000000001</v>
      </c>
      <c r="AD124" s="259">
        <v>0.75615200000000005</v>
      </c>
      <c r="AE124" s="259">
        <v>0.75808500000000001</v>
      </c>
      <c r="AF124" s="259">
        <v>0.75980300000000001</v>
      </c>
      <c r="AG124" s="259">
        <v>0.76116099999999998</v>
      </c>
      <c r="AH124" s="259">
        <v>0.76276900000000003</v>
      </c>
      <c r="AI124" s="259">
        <v>0.76431700000000002</v>
      </c>
      <c r="AJ124" s="259">
        <v>0.76568099999999994</v>
      </c>
      <c r="AK124" s="259">
        <v>0.76678800000000003</v>
      </c>
      <c r="AL124" s="260">
        <v>0.76758499999999996</v>
      </c>
      <c r="AM124" s="253"/>
      <c r="AN124" s="253"/>
    </row>
    <row r="125" spans="1:40" ht="15.6" x14ac:dyDescent="0.3">
      <c r="A125" s="653"/>
      <c r="B125" s="324" t="s">
        <v>262</v>
      </c>
      <c r="C125" s="327">
        <v>0.63513699999999995</v>
      </c>
      <c r="D125" s="259">
        <v>0.636158</v>
      </c>
      <c r="E125" s="259">
        <v>0.63703799999999999</v>
      </c>
      <c r="F125" s="259">
        <v>0.63770899999999997</v>
      </c>
      <c r="G125" s="259">
        <v>0.63824400000000003</v>
      </c>
      <c r="H125" s="259">
        <v>0.63866000000000001</v>
      </c>
      <c r="I125" s="259">
        <v>0.72308499999999998</v>
      </c>
      <c r="J125" s="259">
        <v>0.73507599999999995</v>
      </c>
      <c r="K125" s="259">
        <v>0.74082000000000003</v>
      </c>
      <c r="L125" s="259">
        <v>0.74468800000000002</v>
      </c>
      <c r="M125" s="259">
        <v>0.74758599999999997</v>
      </c>
      <c r="N125" s="259">
        <v>0.75052300000000005</v>
      </c>
      <c r="O125" s="259">
        <v>0.75242799999999999</v>
      </c>
      <c r="P125" s="259">
        <v>0.75378699999999998</v>
      </c>
      <c r="Q125" s="259">
        <v>0.75497800000000004</v>
      </c>
      <c r="R125" s="259">
        <v>0.75623099999999999</v>
      </c>
      <c r="S125" s="259">
        <v>0.75730600000000003</v>
      </c>
      <c r="T125" s="259">
        <v>0.75780999999999998</v>
      </c>
      <c r="U125" s="259">
        <v>0.75818300000000005</v>
      </c>
      <c r="V125" s="259">
        <v>0.75851500000000005</v>
      </c>
      <c r="W125" s="259">
        <v>0.75880800000000004</v>
      </c>
      <c r="X125" s="259">
        <v>0.75899300000000003</v>
      </c>
      <c r="Y125" s="259">
        <v>0.75964799999999999</v>
      </c>
      <c r="Z125" s="259">
        <v>0.76063599999999998</v>
      </c>
      <c r="AA125" s="259">
        <v>0.76092800000000005</v>
      </c>
      <c r="AB125" s="259">
        <v>0.76173500000000005</v>
      </c>
      <c r="AC125" s="259">
        <v>0.76340399999999997</v>
      </c>
      <c r="AD125" s="259">
        <v>0.76540799999999998</v>
      </c>
      <c r="AE125" s="259">
        <v>0.76736599999999999</v>
      </c>
      <c r="AF125" s="259">
        <v>0.76910500000000004</v>
      </c>
      <c r="AG125" s="259">
        <v>0.77047200000000005</v>
      </c>
      <c r="AH125" s="259">
        <v>0.77207199999999998</v>
      </c>
      <c r="AI125" s="259">
        <v>0.77361199999999997</v>
      </c>
      <c r="AJ125" s="259">
        <v>0.77497000000000005</v>
      </c>
      <c r="AK125" s="259">
        <v>0.77607599999999999</v>
      </c>
      <c r="AL125" s="260">
        <v>0.77687200000000001</v>
      </c>
      <c r="AM125" s="253"/>
      <c r="AN125" s="253"/>
    </row>
    <row r="126" spans="1:40" ht="15.6" x14ac:dyDescent="0.3">
      <c r="A126" s="653"/>
      <c r="B126" s="324" t="s">
        <v>263</v>
      </c>
      <c r="C126" s="327">
        <v>0.62330600000000003</v>
      </c>
      <c r="D126" s="259">
        <v>0.62418200000000001</v>
      </c>
      <c r="E126" s="259">
        <v>0.62492099999999995</v>
      </c>
      <c r="F126" s="259">
        <v>0.62546000000000002</v>
      </c>
      <c r="G126" s="259">
        <v>0.62586799999999998</v>
      </c>
      <c r="H126" s="259">
        <v>0.62615799999999999</v>
      </c>
      <c r="I126" s="259">
        <v>0.70745000000000002</v>
      </c>
      <c r="J126" s="259">
        <v>0.71889999999999998</v>
      </c>
      <c r="K126" s="259">
        <v>0.72433400000000003</v>
      </c>
      <c r="L126" s="259">
        <v>0.72778600000000004</v>
      </c>
      <c r="M126" s="259">
        <v>0.73033000000000003</v>
      </c>
      <c r="N126" s="259">
        <v>0.73218399999999995</v>
      </c>
      <c r="O126" s="259">
        <v>0.73352399999999995</v>
      </c>
      <c r="P126" s="259">
        <v>0.73466799999999999</v>
      </c>
      <c r="Q126" s="259">
        <v>0.73567099999999996</v>
      </c>
      <c r="R126" s="259">
        <v>0.736842</v>
      </c>
      <c r="S126" s="259">
        <v>0.73791099999999998</v>
      </c>
      <c r="T126" s="259">
        <v>0.73765999999999998</v>
      </c>
      <c r="U126" s="259">
        <v>0.73724599999999996</v>
      </c>
      <c r="V126" s="259">
        <v>0.73684000000000005</v>
      </c>
      <c r="W126" s="259">
        <v>0.73642099999999999</v>
      </c>
      <c r="X126" s="259">
        <v>0.73592599999999997</v>
      </c>
      <c r="Y126" s="259">
        <v>0.73615299999999995</v>
      </c>
      <c r="Z126" s="259">
        <v>0.73707500000000004</v>
      </c>
      <c r="AA126" s="259">
        <v>0.73754799999999998</v>
      </c>
      <c r="AB126" s="259">
        <v>0.73863299999999998</v>
      </c>
      <c r="AC126" s="259">
        <v>0.74072400000000005</v>
      </c>
      <c r="AD126" s="259">
        <v>0.74324500000000004</v>
      </c>
      <c r="AE126" s="259">
        <v>0.74574799999999997</v>
      </c>
      <c r="AF126" s="259">
        <v>0.74799499999999997</v>
      </c>
      <c r="AG126" s="259">
        <v>0.74977700000000003</v>
      </c>
      <c r="AH126" s="259">
        <v>0.75158100000000005</v>
      </c>
      <c r="AI126" s="259">
        <v>0.75297899999999995</v>
      </c>
      <c r="AJ126" s="259">
        <v>0.75419599999999998</v>
      </c>
      <c r="AK126" s="259">
        <v>0.75517500000000004</v>
      </c>
      <c r="AL126" s="260">
        <v>0.75587700000000002</v>
      </c>
      <c r="AM126" s="253"/>
      <c r="AN126" s="253"/>
    </row>
    <row r="127" spans="1:40" ht="15.6" x14ac:dyDescent="0.3">
      <c r="A127" s="654" t="s">
        <v>265</v>
      </c>
      <c r="B127" s="324" t="s">
        <v>272</v>
      </c>
      <c r="C127" s="327">
        <v>0.51274299999999995</v>
      </c>
      <c r="D127" s="259">
        <v>0.51347100000000001</v>
      </c>
      <c r="E127" s="259">
        <v>0.51411600000000002</v>
      </c>
      <c r="F127" s="259">
        <v>0.514594</v>
      </c>
      <c r="G127" s="259">
        <v>0.51494300000000004</v>
      </c>
      <c r="H127" s="259">
        <v>0.51517000000000002</v>
      </c>
      <c r="I127" s="259">
        <v>0.57677599999999996</v>
      </c>
      <c r="J127" s="259">
        <v>0.58183600000000002</v>
      </c>
      <c r="K127" s="259">
        <v>0.58484400000000003</v>
      </c>
      <c r="L127" s="259">
        <v>0.58743100000000004</v>
      </c>
      <c r="M127" s="259">
        <v>0.58933800000000003</v>
      </c>
      <c r="N127" s="259">
        <v>0.59138400000000002</v>
      </c>
      <c r="O127" s="259">
        <v>0.593136</v>
      </c>
      <c r="P127" s="259">
        <v>0.59469399999999994</v>
      </c>
      <c r="Q127" s="259">
        <v>0.59619299999999997</v>
      </c>
      <c r="R127" s="259">
        <v>0.59792900000000004</v>
      </c>
      <c r="S127" s="259">
        <v>0.59958100000000003</v>
      </c>
      <c r="T127" s="259">
        <v>0.60084099999999996</v>
      </c>
      <c r="U127" s="259">
        <v>0.60183399999999998</v>
      </c>
      <c r="V127" s="259">
        <v>0.60269200000000001</v>
      </c>
      <c r="W127" s="259">
        <v>0.603518</v>
      </c>
      <c r="X127" s="259">
        <v>0.60416599999999998</v>
      </c>
      <c r="Y127" s="259">
        <v>0.60533300000000001</v>
      </c>
      <c r="Z127" s="259">
        <v>0.60672499999999996</v>
      </c>
      <c r="AA127" s="259">
        <v>0.60808399999999996</v>
      </c>
      <c r="AB127" s="259">
        <v>0.61001700000000003</v>
      </c>
      <c r="AC127" s="259">
        <v>0.61247399999999996</v>
      </c>
      <c r="AD127" s="259">
        <v>0.61567899999999998</v>
      </c>
      <c r="AE127" s="259">
        <v>0.61919999999999997</v>
      </c>
      <c r="AF127" s="259">
        <v>0.62260599999999999</v>
      </c>
      <c r="AG127" s="259">
        <v>0.62569399999999997</v>
      </c>
      <c r="AH127" s="259">
        <v>0.62833799999999995</v>
      </c>
      <c r="AI127" s="259">
        <v>0.63266999999999995</v>
      </c>
      <c r="AJ127" s="259">
        <v>0.63616799999999996</v>
      </c>
      <c r="AK127" s="259">
        <v>0.63919199999999998</v>
      </c>
      <c r="AL127" s="260">
        <v>0.64127299999999998</v>
      </c>
      <c r="AM127" s="253"/>
      <c r="AN127" s="253"/>
    </row>
    <row r="128" spans="1:40" ht="15.6" x14ac:dyDescent="0.3">
      <c r="A128" s="654"/>
      <c r="B128" s="324" t="s">
        <v>260</v>
      </c>
      <c r="C128" s="327">
        <v>0.62269699999999994</v>
      </c>
      <c r="D128" s="259">
        <v>0.62368900000000005</v>
      </c>
      <c r="E128" s="259">
        <v>0.62455000000000005</v>
      </c>
      <c r="F128" s="259">
        <v>0.62520799999999999</v>
      </c>
      <c r="G128" s="259">
        <v>0.62573400000000001</v>
      </c>
      <c r="H128" s="259">
        <v>0.62614800000000004</v>
      </c>
      <c r="I128" s="259">
        <v>0.71860100000000005</v>
      </c>
      <c r="J128" s="259">
        <v>0.72585599999999995</v>
      </c>
      <c r="K128" s="259">
        <v>0.73026800000000003</v>
      </c>
      <c r="L128" s="259">
        <v>0.73392800000000002</v>
      </c>
      <c r="M128" s="259">
        <v>0.73826599999999998</v>
      </c>
      <c r="N128" s="259">
        <v>0.74131199999999997</v>
      </c>
      <c r="O128" s="259">
        <v>0.74358999999999997</v>
      </c>
      <c r="P128" s="259">
        <v>0.74559399999999998</v>
      </c>
      <c r="Q128" s="259">
        <v>0.74750099999999997</v>
      </c>
      <c r="R128" s="259">
        <v>0.74935499999999999</v>
      </c>
      <c r="S128" s="259">
        <v>0.75110200000000005</v>
      </c>
      <c r="T128" s="259">
        <v>0.75253400000000004</v>
      </c>
      <c r="U128" s="259">
        <v>0.75366699999999998</v>
      </c>
      <c r="V128" s="259">
        <v>0.75469399999999998</v>
      </c>
      <c r="W128" s="259">
        <v>0.75571500000000003</v>
      </c>
      <c r="X128" s="259">
        <v>0.75658899999999996</v>
      </c>
      <c r="Y128" s="259">
        <v>0.75798299999999996</v>
      </c>
      <c r="Z128" s="259">
        <v>0.75944599999999995</v>
      </c>
      <c r="AA128" s="259">
        <v>0.76068899999999995</v>
      </c>
      <c r="AB128" s="259">
        <v>0.76260399999999995</v>
      </c>
      <c r="AC128" s="259">
        <v>0.76512899999999995</v>
      </c>
      <c r="AD128" s="259">
        <v>0.76841499999999996</v>
      </c>
      <c r="AE128" s="259">
        <v>0.77203200000000005</v>
      </c>
      <c r="AF128" s="259">
        <v>0.77556599999999998</v>
      </c>
      <c r="AG128" s="259">
        <v>0.77881500000000004</v>
      </c>
      <c r="AH128" s="259">
        <v>0.78159900000000004</v>
      </c>
      <c r="AI128" s="259">
        <v>0.78677200000000003</v>
      </c>
      <c r="AJ128" s="259">
        <v>0.790682</v>
      </c>
      <c r="AK128" s="259">
        <v>0.79394699999999996</v>
      </c>
      <c r="AL128" s="260">
        <v>0.79612899999999998</v>
      </c>
      <c r="AM128" s="253"/>
      <c r="AN128" s="253"/>
    </row>
    <row r="129" spans="1:40" ht="15.6" x14ac:dyDescent="0.3">
      <c r="A129" s="654"/>
      <c r="B129" s="324" t="s">
        <v>261</v>
      </c>
      <c r="C129" s="327">
        <v>0.62843099999999996</v>
      </c>
      <c r="D129" s="259">
        <v>0.62943899999999997</v>
      </c>
      <c r="E129" s="259">
        <v>0.63031300000000001</v>
      </c>
      <c r="F129" s="259">
        <v>0.63097999999999999</v>
      </c>
      <c r="G129" s="259">
        <v>0.63151299999999999</v>
      </c>
      <c r="H129" s="259">
        <v>0.63192800000000005</v>
      </c>
      <c r="I129" s="259">
        <v>0.72660000000000002</v>
      </c>
      <c r="J129" s="259">
        <v>0.73392900000000005</v>
      </c>
      <c r="K129" s="259">
        <v>0.73835700000000004</v>
      </c>
      <c r="L129" s="259">
        <v>0.74201899999999998</v>
      </c>
      <c r="M129" s="259">
        <v>0.74639200000000006</v>
      </c>
      <c r="N129" s="259">
        <v>0.74942600000000004</v>
      </c>
      <c r="O129" s="259">
        <v>0.75168000000000001</v>
      </c>
      <c r="P129" s="259">
        <v>0.75365000000000004</v>
      </c>
      <c r="Q129" s="259">
        <v>0.75551900000000005</v>
      </c>
      <c r="R129" s="259">
        <v>0.75733200000000001</v>
      </c>
      <c r="S129" s="259">
        <v>0.75903699999999996</v>
      </c>
      <c r="T129" s="259">
        <v>0.76042200000000004</v>
      </c>
      <c r="U129" s="259">
        <v>0.76150300000000004</v>
      </c>
      <c r="V129" s="259">
        <v>0.76247399999999999</v>
      </c>
      <c r="W129" s="259">
        <v>0.76343000000000005</v>
      </c>
      <c r="X129" s="259">
        <v>0.76423600000000003</v>
      </c>
      <c r="Y129" s="259">
        <v>0.76558300000000001</v>
      </c>
      <c r="Z129" s="259">
        <v>0.76703500000000002</v>
      </c>
      <c r="AA129" s="259">
        <v>0.76827599999999996</v>
      </c>
      <c r="AB129" s="259">
        <v>0.77019400000000005</v>
      </c>
      <c r="AC129" s="259">
        <v>0.77272799999999997</v>
      </c>
      <c r="AD129" s="259">
        <v>0.77603599999999995</v>
      </c>
      <c r="AE129" s="259">
        <v>0.77968000000000004</v>
      </c>
      <c r="AF129" s="259">
        <v>0.78323500000000001</v>
      </c>
      <c r="AG129" s="259">
        <v>0.78649500000000006</v>
      </c>
      <c r="AH129" s="259">
        <v>0.78926799999999997</v>
      </c>
      <c r="AI129" s="259">
        <v>0.79439300000000002</v>
      </c>
      <c r="AJ129" s="259">
        <v>0.79827599999999999</v>
      </c>
      <c r="AK129" s="259">
        <v>0.80155100000000001</v>
      </c>
      <c r="AL129" s="260">
        <v>0.80369199999999996</v>
      </c>
      <c r="AM129" s="253"/>
      <c r="AN129" s="253"/>
    </row>
    <row r="130" spans="1:40" ht="15.6" x14ac:dyDescent="0.3">
      <c r="A130" s="654"/>
      <c r="B130" s="324" t="s">
        <v>262</v>
      </c>
      <c r="C130" s="327">
        <v>0.63513699999999995</v>
      </c>
      <c r="D130" s="259">
        <v>0.636158</v>
      </c>
      <c r="E130" s="259">
        <v>0.63703799999999999</v>
      </c>
      <c r="F130" s="259">
        <v>0.63770899999999997</v>
      </c>
      <c r="G130" s="259">
        <v>0.63824400000000003</v>
      </c>
      <c r="H130" s="259">
        <v>0.63866000000000001</v>
      </c>
      <c r="I130" s="259">
        <v>0.736124</v>
      </c>
      <c r="J130" s="259">
        <v>0.74360899999999996</v>
      </c>
      <c r="K130" s="259">
        <v>0.74803900000000001</v>
      </c>
      <c r="L130" s="259">
        <v>0.75166100000000002</v>
      </c>
      <c r="M130" s="259">
        <v>0.75592199999999998</v>
      </c>
      <c r="N130" s="259">
        <v>0.75888900000000004</v>
      </c>
      <c r="O130" s="259">
        <v>0.76108399999999998</v>
      </c>
      <c r="P130" s="259">
        <v>0.76298999999999995</v>
      </c>
      <c r="Q130" s="259">
        <v>0.76479200000000003</v>
      </c>
      <c r="R130" s="259">
        <v>0.76653300000000002</v>
      </c>
      <c r="S130" s="259">
        <v>0.76816499999999999</v>
      </c>
      <c r="T130" s="259">
        <v>0.76947299999999996</v>
      </c>
      <c r="U130" s="259">
        <v>0.77047399999999999</v>
      </c>
      <c r="V130" s="259">
        <v>0.77135699999999996</v>
      </c>
      <c r="W130" s="259">
        <v>0.77221899999999999</v>
      </c>
      <c r="X130" s="259">
        <v>0.77293000000000001</v>
      </c>
      <c r="Y130" s="259">
        <v>0.774196</v>
      </c>
      <c r="Z130" s="259">
        <v>0.77561599999999997</v>
      </c>
      <c r="AA130" s="259">
        <v>0.776833</v>
      </c>
      <c r="AB130" s="259">
        <v>0.77871999999999997</v>
      </c>
      <c r="AC130" s="259">
        <v>0.781219</v>
      </c>
      <c r="AD130" s="259">
        <v>0.78449800000000003</v>
      </c>
      <c r="AE130" s="259">
        <v>0.78811299999999995</v>
      </c>
      <c r="AF130" s="259">
        <v>0.79163600000000001</v>
      </c>
      <c r="AG130" s="259">
        <v>0.79485700000000004</v>
      </c>
      <c r="AH130" s="259">
        <v>0.79755900000000002</v>
      </c>
      <c r="AI130" s="259">
        <v>0.80249999999999999</v>
      </c>
      <c r="AJ130" s="259">
        <v>0.80626100000000001</v>
      </c>
      <c r="AK130" s="259">
        <v>0.80950100000000003</v>
      </c>
      <c r="AL130" s="260">
        <v>0.81153500000000001</v>
      </c>
      <c r="AM130" s="253"/>
      <c r="AN130" s="253"/>
    </row>
    <row r="131" spans="1:40" ht="15.6" x14ac:dyDescent="0.3">
      <c r="A131" s="654"/>
      <c r="B131" s="324" t="s">
        <v>263</v>
      </c>
      <c r="C131" s="327">
        <v>0.62330600000000003</v>
      </c>
      <c r="D131" s="259">
        <v>0.62418200000000001</v>
      </c>
      <c r="E131" s="259">
        <v>0.62492099999999995</v>
      </c>
      <c r="F131" s="259">
        <v>0.62546000000000002</v>
      </c>
      <c r="G131" s="259">
        <v>0.62586799999999998</v>
      </c>
      <c r="H131" s="259">
        <v>0.62615799999999999</v>
      </c>
      <c r="I131" s="259">
        <v>0.72075400000000001</v>
      </c>
      <c r="J131" s="259">
        <v>0.72813600000000001</v>
      </c>
      <c r="K131" s="259">
        <v>0.73208600000000001</v>
      </c>
      <c r="L131" s="259">
        <v>0.73518300000000003</v>
      </c>
      <c r="M131" s="259">
        <v>0.73760700000000001</v>
      </c>
      <c r="N131" s="259">
        <v>0.73988699999999996</v>
      </c>
      <c r="O131" s="259">
        <v>0.74174799999999996</v>
      </c>
      <c r="P131" s="259">
        <v>0.74335300000000004</v>
      </c>
      <c r="Q131" s="259">
        <v>0.74485800000000002</v>
      </c>
      <c r="R131" s="259">
        <v>0.74650000000000005</v>
      </c>
      <c r="S131" s="259">
        <v>0.74803699999999995</v>
      </c>
      <c r="T131" s="259">
        <v>0.74873999999999996</v>
      </c>
      <c r="U131" s="259">
        <v>0.74893699999999996</v>
      </c>
      <c r="V131" s="259">
        <v>0.749031</v>
      </c>
      <c r="W131" s="259">
        <v>0.74912900000000004</v>
      </c>
      <c r="X131" s="259">
        <v>0.749112</v>
      </c>
      <c r="Y131" s="259">
        <v>0.74987300000000001</v>
      </c>
      <c r="Z131" s="259">
        <v>0.75111000000000006</v>
      </c>
      <c r="AA131" s="259">
        <v>0.75234900000000005</v>
      </c>
      <c r="AB131" s="259">
        <v>0.75429299999999999</v>
      </c>
      <c r="AC131" s="259">
        <v>0.75689399999999996</v>
      </c>
      <c r="AD131" s="259">
        <v>0.76047100000000001</v>
      </c>
      <c r="AE131" s="259">
        <v>0.76452900000000001</v>
      </c>
      <c r="AF131" s="259">
        <v>0.76851899999999995</v>
      </c>
      <c r="AG131" s="259">
        <v>0.77212899999999995</v>
      </c>
      <c r="AH131" s="259">
        <v>0.77491600000000005</v>
      </c>
      <c r="AI131" s="259">
        <v>0.77901299999999996</v>
      </c>
      <c r="AJ131" s="259">
        <v>0.78226700000000005</v>
      </c>
      <c r="AK131" s="259">
        <v>0.78528799999999999</v>
      </c>
      <c r="AL131" s="260">
        <v>0.786937</v>
      </c>
      <c r="AM131" s="253"/>
      <c r="AN131" s="253"/>
    </row>
    <row r="132" spans="1:40" ht="15.6" x14ac:dyDescent="0.3">
      <c r="A132" s="657" t="s">
        <v>266</v>
      </c>
      <c r="B132" s="324" t="s">
        <v>272</v>
      </c>
      <c r="C132" s="327">
        <v>0.51274299999999995</v>
      </c>
      <c r="D132" s="259">
        <v>0.51347100000000001</v>
      </c>
      <c r="E132" s="259">
        <v>0.51411600000000002</v>
      </c>
      <c r="F132" s="259">
        <v>0.514594</v>
      </c>
      <c r="G132" s="259">
        <v>0.51494300000000004</v>
      </c>
      <c r="H132" s="259">
        <v>0.51517000000000002</v>
      </c>
      <c r="I132" s="259">
        <v>0.55922099999999997</v>
      </c>
      <c r="J132" s="259">
        <v>0.56730000000000003</v>
      </c>
      <c r="K132" s="259">
        <v>0.57121999999999995</v>
      </c>
      <c r="L132" s="259">
        <v>0.57447999999999999</v>
      </c>
      <c r="M132" s="259">
        <v>0.57723100000000005</v>
      </c>
      <c r="N132" s="259">
        <v>0.579592</v>
      </c>
      <c r="O132" s="259">
        <v>0.58111199999999996</v>
      </c>
      <c r="P132" s="259">
        <v>0.58270699999999997</v>
      </c>
      <c r="Q132" s="259">
        <v>0.58428199999999997</v>
      </c>
      <c r="R132" s="259">
        <v>0.58612299999999995</v>
      </c>
      <c r="S132" s="259">
        <v>0.58791300000000002</v>
      </c>
      <c r="T132" s="259">
        <v>0.58910799999999997</v>
      </c>
      <c r="U132" s="259">
        <v>0.58998600000000001</v>
      </c>
      <c r="V132" s="259">
        <v>0.590835</v>
      </c>
      <c r="W132" s="259">
        <v>0.59163299999999996</v>
      </c>
      <c r="X132" s="259">
        <v>0.59221699999999999</v>
      </c>
      <c r="Y132" s="259">
        <v>0.59316500000000005</v>
      </c>
      <c r="Z132" s="259">
        <v>0.59476700000000005</v>
      </c>
      <c r="AA132" s="259">
        <v>0.59617200000000004</v>
      </c>
      <c r="AB132" s="259">
        <v>0.59812600000000005</v>
      </c>
      <c r="AC132" s="259">
        <v>0.601074</v>
      </c>
      <c r="AD132" s="259">
        <v>0.60453800000000002</v>
      </c>
      <c r="AE132" s="259">
        <v>0.60801400000000005</v>
      </c>
      <c r="AF132" s="259">
        <v>0.61124000000000001</v>
      </c>
      <c r="AG132" s="259">
        <v>0.614097</v>
      </c>
      <c r="AH132" s="259">
        <v>0.61662799999999995</v>
      </c>
      <c r="AI132" s="259">
        <v>0.61891200000000002</v>
      </c>
      <c r="AJ132" s="259">
        <v>0.62100599999999995</v>
      </c>
      <c r="AK132" s="259">
        <v>0.62295299999999998</v>
      </c>
      <c r="AL132" s="260">
        <v>0.62478599999999995</v>
      </c>
      <c r="AM132" s="253"/>
      <c r="AN132" s="253"/>
    </row>
    <row r="133" spans="1:40" ht="15.6" x14ac:dyDescent="0.3">
      <c r="A133" s="657"/>
      <c r="B133" s="324" t="s">
        <v>260</v>
      </c>
      <c r="C133" s="327">
        <v>0.62269699999999994</v>
      </c>
      <c r="D133" s="259">
        <v>0.62368900000000005</v>
      </c>
      <c r="E133" s="259">
        <v>0.62455000000000005</v>
      </c>
      <c r="F133" s="259">
        <v>0.62520799999999999</v>
      </c>
      <c r="G133" s="259">
        <v>0.62573400000000001</v>
      </c>
      <c r="H133" s="259">
        <v>0.62614800000000004</v>
      </c>
      <c r="I133" s="259">
        <v>0.69206900000000005</v>
      </c>
      <c r="J133" s="259">
        <v>0.70417300000000005</v>
      </c>
      <c r="K133" s="259">
        <v>0.709897</v>
      </c>
      <c r="L133" s="259">
        <v>0.71429900000000002</v>
      </c>
      <c r="M133" s="259">
        <v>0.71803399999999995</v>
      </c>
      <c r="N133" s="259">
        <v>0.72115499999999999</v>
      </c>
      <c r="O133" s="259">
        <v>0.72450800000000004</v>
      </c>
      <c r="P133" s="259">
        <v>0.72664899999999999</v>
      </c>
      <c r="Q133" s="259">
        <v>0.72867999999999999</v>
      </c>
      <c r="R133" s="259">
        <v>0.73094000000000003</v>
      </c>
      <c r="S133" s="259">
        <v>0.73287400000000003</v>
      </c>
      <c r="T133" s="259">
        <v>0.734348</v>
      </c>
      <c r="U133" s="259">
        <v>0.73552799999999996</v>
      </c>
      <c r="V133" s="259">
        <v>0.736734</v>
      </c>
      <c r="W133" s="259">
        <v>0.73792999999999997</v>
      </c>
      <c r="X133" s="259">
        <v>0.73893500000000001</v>
      </c>
      <c r="Y133" s="259">
        <v>0.74029299999999998</v>
      </c>
      <c r="Z133" s="259">
        <v>0.74222999999999995</v>
      </c>
      <c r="AA133" s="259">
        <v>0.74355499999999997</v>
      </c>
      <c r="AB133" s="259">
        <v>0.74545899999999998</v>
      </c>
      <c r="AC133" s="259">
        <v>0.74839299999999997</v>
      </c>
      <c r="AD133" s="259">
        <v>0.75186699999999995</v>
      </c>
      <c r="AE133" s="259">
        <v>0.75537900000000002</v>
      </c>
      <c r="AF133" s="259">
        <v>0.75867399999999996</v>
      </c>
      <c r="AG133" s="259">
        <v>0.76160600000000001</v>
      </c>
      <c r="AH133" s="259">
        <v>0.76422000000000001</v>
      </c>
      <c r="AI133" s="259">
        <v>0.76660899999999998</v>
      </c>
      <c r="AJ133" s="259">
        <v>0.76882799999999996</v>
      </c>
      <c r="AK133" s="259">
        <v>0.77091399999999999</v>
      </c>
      <c r="AL133" s="260">
        <v>0.77290400000000004</v>
      </c>
      <c r="AM133" s="253"/>
      <c r="AN133" s="253"/>
    </row>
    <row r="134" spans="1:40" ht="15.6" x14ac:dyDescent="0.3">
      <c r="A134" s="657"/>
      <c r="B134" s="324" t="s">
        <v>261</v>
      </c>
      <c r="C134" s="327">
        <v>0.62843099999999996</v>
      </c>
      <c r="D134" s="259">
        <v>0.62943899999999997</v>
      </c>
      <c r="E134" s="259">
        <v>0.63031300000000001</v>
      </c>
      <c r="F134" s="259">
        <v>0.63097999999999999</v>
      </c>
      <c r="G134" s="259">
        <v>0.63151299999999999</v>
      </c>
      <c r="H134" s="259">
        <v>0.63192800000000005</v>
      </c>
      <c r="I134" s="259">
        <v>0.69935899999999995</v>
      </c>
      <c r="J134" s="259">
        <v>0.7117</v>
      </c>
      <c r="K134" s="259">
        <v>0.71749099999999999</v>
      </c>
      <c r="L134" s="259">
        <v>0.72191899999999998</v>
      </c>
      <c r="M134" s="259">
        <v>0.72566799999999998</v>
      </c>
      <c r="N134" s="259">
        <v>0.72879000000000005</v>
      </c>
      <c r="O134" s="259">
        <v>0.73207699999999998</v>
      </c>
      <c r="P134" s="259">
        <v>0.73419199999999996</v>
      </c>
      <c r="Q134" s="259">
        <v>0.73619599999999996</v>
      </c>
      <c r="R134" s="259">
        <v>0.73843499999999995</v>
      </c>
      <c r="S134" s="259">
        <v>0.74035700000000004</v>
      </c>
      <c r="T134" s="259">
        <v>0.74179399999999995</v>
      </c>
      <c r="U134" s="259">
        <v>0.74292000000000002</v>
      </c>
      <c r="V134" s="259">
        <v>0.74406700000000003</v>
      </c>
      <c r="W134" s="259">
        <v>0.74519899999999994</v>
      </c>
      <c r="X134" s="259">
        <v>0.74613300000000005</v>
      </c>
      <c r="Y134" s="259">
        <v>0.74744100000000002</v>
      </c>
      <c r="Z134" s="259">
        <v>0.74938199999999999</v>
      </c>
      <c r="AA134" s="259">
        <v>0.75071600000000005</v>
      </c>
      <c r="AB134" s="259">
        <v>0.752633</v>
      </c>
      <c r="AC134" s="259">
        <v>0.75560000000000005</v>
      </c>
      <c r="AD134" s="259">
        <v>0.75911399999999996</v>
      </c>
      <c r="AE134" s="259">
        <v>0.76266</v>
      </c>
      <c r="AF134" s="259">
        <v>0.76597700000000002</v>
      </c>
      <c r="AG134" s="259">
        <v>0.76891799999999999</v>
      </c>
      <c r="AH134" s="259">
        <v>0.77153000000000005</v>
      </c>
      <c r="AI134" s="259">
        <v>0.77390899999999996</v>
      </c>
      <c r="AJ134" s="259">
        <v>0.776111</v>
      </c>
      <c r="AK134" s="259">
        <v>0.77817599999999998</v>
      </c>
      <c r="AL134" s="260">
        <v>0.78014099999999997</v>
      </c>
      <c r="AM134" s="253"/>
      <c r="AN134" s="253"/>
    </row>
    <row r="135" spans="1:40" ht="15.6" x14ac:dyDescent="0.3">
      <c r="A135" s="657"/>
      <c r="B135" s="324" t="s">
        <v>262</v>
      </c>
      <c r="C135" s="327">
        <v>0.63513699999999995</v>
      </c>
      <c r="D135" s="259">
        <v>0.636158</v>
      </c>
      <c r="E135" s="259">
        <v>0.63703799999999999</v>
      </c>
      <c r="F135" s="259">
        <v>0.63770899999999997</v>
      </c>
      <c r="G135" s="259">
        <v>0.63824400000000003</v>
      </c>
      <c r="H135" s="259">
        <v>0.63866000000000001</v>
      </c>
      <c r="I135" s="259">
        <v>0.70791199999999999</v>
      </c>
      <c r="J135" s="259">
        <v>0.72053400000000001</v>
      </c>
      <c r="K135" s="259">
        <v>0.72638999999999998</v>
      </c>
      <c r="L135" s="259">
        <v>0.73082499999999995</v>
      </c>
      <c r="M135" s="259">
        <v>0.73456200000000005</v>
      </c>
      <c r="N135" s="259">
        <v>0.73766100000000001</v>
      </c>
      <c r="O135" s="259">
        <v>0.74089099999999997</v>
      </c>
      <c r="P135" s="259">
        <v>0.74296399999999996</v>
      </c>
      <c r="Q135" s="259">
        <v>0.74492100000000006</v>
      </c>
      <c r="R135" s="259">
        <v>0.74711000000000005</v>
      </c>
      <c r="S135" s="259">
        <v>0.748977</v>
      </c>
      <c r="T135" s="259">
        <v>0.75035300000000005</v>
      </c>
      <c r="U135" s="259">
        <v>0.75140899999999999</v>
      </c>
      <c r="V135" s="259">
        <v>0.75248099999999996</v>
      </c>
      <c r="W135" s="259">
        <v>0.75353800000000004</v>
      </c>
      <c r="X135" s="259">
        <v>0.75439599999999996</v>
      </c>
      <c r="Y135" s="259">
        <v>0.75564200000000004</v>
      </c>
      <c r="Z135" s="259">
        <v>0.75756599999999996</v>
      </c>
      <c r="AA135" s="259">
        <v>0.758876</v>
      </c>
      <c r="AB135" s="259">
        <v>0.76075999999999999</v>
      </c>
      <c r="AC135" s="259">
        <v>0.76369799999999999</v>
      </c>
      <c r="AD135" s="259">
        <v>0.76718600000000003</v>
      </c>
      <c r="AE135" s="259">
        <v>0.770706</v>
      </c>
      <c r="AF135" s="259">
        <v>0.77399200000000001</v>
      </c>
      <c r="AG135" s="259">
        <v>0.77689600000000003</v>
      </c>
      <c r="AH135" s="259">
        <v>0.77946499999999996</v>
      </c>
      <c r="AI135" s="259">
        <v>0.78179799999999999</v>
      </c>
      <c r="AJ135" s="259">
        <v>0.78395000000000004</v>
      </c>
      <c r="AK135" s="259">
        <v>0.78596200000000005</v>
      </c>
      <c r="AL135" s="260">
        <v>0.78787099999999999</v>
      </c>
      <c r="AM135" s="253"/>
      <c r="AN135" s="253"/>
    </row>
    <row r="136" spans="1:40" ht="15.6" x14ac:dyDescent="0.3">
      <c r="A136" s="657"/>
      <c r="B136" s="324" t="s">
        <v>263</v>
      </c>
      <c r="C136" s="327">
        <v>0.62330600000000003</v>
      </c>
      <c r="D136" s="259">
        <v>0.62418200000000001</v>
      </c>
      <c r="E136" s="259">
        <v>0.62492099999999995</v>
      </c>
      <c r="F136" s="259">
        <v>0.62546000000000002</v>
      </c>
      <c r="G136" s="259">
        <v>0.62586799999999998</v>
      </c>
      <c r="H136" s="259">
        <v>0.62615799999999999</v>
      </c>
      <c r="I136" s="259">
        <v>0.69274599999999997</v>
      </c>
      <c r="J136" s="259">
        <v>0.70477699999999999</v>
      </c>
      <c r="K136" s="259">
        <v>0.71021699999999999</v>
      </c>
      <c r="L136" s="259">
        <v>0.714364</v>
      </c>
      <c r="M136" s="259">
        <v>0.71772899999999995</v>
      </c>
      <c r="N136" s="259">
        <v>0.72050099999999995</v>
      </c>
      <c r="O136" s="259">
        <v>0.72240300000000002</v>
      </c>
      <c r="P136" s="259">
        <v>0.72420300000000004</v>
      </c>
      <c r="Q136" s="259">
        <v>0.72592400000000001</v>
      </c>
      <c r="R136" s="259">
        <v>0.72790999999999995</v>
      </c>
      <c r="S136" s="259">
        <v>0.72977700000000001</v>
      </c>
      <c r="T136" s="259">
        <v>0.73089700000000002</v>
      </c>
      <c r="U136" s="259">
        <v>0.73105200000000004</v>
      </c>
      <c r="V136" s="259">
        <v>0.73127799999999998</v>
      </c>
      <c r="W136" s="259">
        <v>0.73153400000000002</v>
      </c>
      <c r="X136" s="259">
        <v>0.73161500000000002</v>
      </c>
      <c r="Y136" s="259">
        <v>0.73227600000000004</v>
      </c>
      <c r="Z136" s="259">
        <v>0.73392000000000002</v>
      </c>
      <c r="AA136" s="259">
        <v>0.73523899999999998</v>
      </c>
      <c r="AB136" s="259">
        <v>0.73721800000000004</v>
      </c>
      <c r="AC136" s="259">
        <v>0.74046400000000001</v>
      </c>
      <c r="AD136" s="259">
        <v>0.74444200000000005</v>
      </c>
      <c r="AE136" s="259">
        <v>0.74853999999999998</v>
      </c>
      <c r="AF136" s="259">
        <v>0.75239599999999995</v>
      </c>
      <c r="AG136" s="259">
        <v>0.75542299999999996</v>
      </c>
      <c r="AH136" s="259">
        <v>0.75786900000000001</v>
      </c>
      <c r="AI136" s="259">
        <v>0.76005900000000004</v>
      </c>
      <c r="AJ136" s="259">
        <v>0.76205100000000003</v>
      </c>
      <c r="AK136" s="259">
        <v>0.76388800000000001</v>
      </c>
      <c r="AL136" s="260">
        <v>0.76560499999999998</v>
      </c>
      <c r="AM136" s="253"/>
      <c r="AN136" s="253"/>
    </row>
    <row r="137" spans="1:40" ht="15.6" x14ac:dyDescent="0.3">
      <c r="A137" s="655" t="s">
        <v>165</v>
      </c>
      <c r="B137" s="324" t="s">
        <v>272</v>
      </c>
      <c r="C137" s="327">
        <v>0.51274299999999995</v>
      </c>
      <c r="D137" s="259">
        <v>0.51346199999999997</v>
      </c>
      <c r="E137" s="259">
        <v>0.51409000000000005</v>
      </c>
      <c r="F137" s="259">
        <v>0.51457399999999998</v>
      </c>
      <c r="G137" s="259">
        <v>0.51495100000000005</v>
      </c>
      <c r="H137" s="259">
        <v>0.51523600000000003</v>
      </c>
      <c r="I137" s="259">
        <v>0.55947400000000003</v>
      </c>
      <c r="J137" s="259">
        <v>0.56773899999999999</v>
      </c>
      <c r="K137" s="259">
        <v>0.57196999999999998</v>
      </c>
      <c r="L137" s="259">
        <v>0.57543100000000003</v>
      </c>
      <c r="M137" s="259">
        <v>0.57888300000000004</v>
      </c>
      <c r="N137" s="259">
        <v>0.58297500000000002</v>
      </c>
      <c r="O137" s="259">
        <v>0.58615200000000001</v>
      </c>
      <c r="P137" s="259">
        <v>0.58867000000000003</v>
      </c>
      <c r="Q137" s="259">
        <v>0.59137300000000004</v>
      </c>
      <c r="R137" s="259">
        <v>0.59410300000000005</v>
      </c>
      <c r="S137" s="259">
        <v>0.59636699999999998</v>
      </c>
      <c r="T137" s="259">
        <v>0.59789400000000004</v>
      </c>
      <c r="U137" s="259">
        <v>0.59829500000000002</v>
      </c>
      <c r="V137" s="259">
        <v>0.59858800000000001</v>
      </c>
      <c r="W137" s="259">
        <v>0.599163</v>
      </c>
      <c r="X137" s="259">
        <v>0.599827</v>
      </c>
      <c r="Y137" s="259">
        <v>0.60052700000000003</v>
      </c>
      <c r="Z137" s="259">
        <v>0.60165800000000003</v>
      </c>
      <c r="AA137" s="259">
        <v>0.60378100000000001</v>
      </c>
      <c r="AB137" s="259">
        <v>0.60724599999999995</v>
      </c>
      <c r="AC137" s="259">
        <v>0.61157799999999995</v>
      </c>
      <c r="AD137" s="259">
        <v>0.61628400000000005</v>
      </c>
      <c r="AE137" s="259">
        <v>0.62099599999999999</v>
      </c>
      <c r="AF137" s="259">
        <v>0.62549399999999999</v>
      </c>
      <c r="AG137" s="259">
        <v>0.62976200000000004</v>
      </c>
      <c r="AH137" s="259">
        <v>0.63375899999999996</v>
      </c>
      <c r="AI137" s="259">
        <v>0.637486</v>
      </c>
      <c r="AJ137" s="259">
        <v>0.64096200000000003</v>
      </c>
      <c r="AK137" s="259">
        <v>0.64420999999999995</v>
      </c>
      <c r="AL137" s="260">
        <v>0.647258</v>
      </c>
      <c r="AM137" s="253"/>
      <c r="AN137" s="253"/>
    </row>
    <row r="138" spans="1:40" ht="15.6" x14ac:dyDescent="0.3">
      <c r="A138" s="655"/>
      <c r="B138" s="324" t="s">
        <v>260</v>
      </c>
      <c r="C138" s="327">
        <v>0.62269699999999994</v>
      </c>
      <c r="D138" s="259">
        <v>0.62367600000000001</v>
      </c>
      <c r="E138" s="259">
        <v>0.62451699999999999</v>
      </c>
      <c r="F138" s="259">
        <v>0.62519100000000005</v>
      </c>
      <c r="G138" s="259">
        <v>0.62575899999999995</v>
      </c>
      <c r="H138" s="259">
        <v>0.626247</v>
      </c>
      <c r="I138" s="259">
        <v>0.69244000000000006</v>
      </c>
      <c r="J138" s="259">
        <v>0.70476000000000005</v>
      </c>
      <c r="K138" s="259">
        <v>0.71085500000000001</v>
      </c>
      <c r="L138" s="259">
        <v>0.71545499999999995</v>
      </c>
      <c r="M138" s="259">
        <v>0.72004400000000002</v>
      </c>
      <c r="N138" s="259">
        <v>0.72535499999999997</v>
      </c>
      <c r="O138" s="259">
        <v>0.73062700000000003</v>
      </c>
      <c r="P138" s="259">
        <v>0.73369399999999996</v>
      </c>
      <c r="Q138" s="259">
        <v>0.73665899999999995</v>
      </c>
      <c r="R138" s="259">
        <v>0.73953800000000003</v>
      </c>
      <c r="S138" s="259">
        <v>0.74193600000000004</v>
      </c>
      <c r="T138" s="259">
        <v>0.743309</v>
      </c>
      <c r="U138" s="259">
        <v>0.74378</v>
      </c>
      <c r="V138" s="259">
        <v>0.74416199999999999</v>
      </c>
      <c r="W138" s="259">
        <v>0.74483900000000003</v>
      </c>
      <c r="X138" s="259">
        <v>0.74562899999999999</v>
      </c>
      <c r="Y138" s="259">
        <v>0.74643099999999996</v>
      </c>
      <c r="Z138" s="259">
        <v>0.74765700000000002</v>
      </c>
      <c r="AA138" s="259">
        <v>0.74982499999999996</v>
      </c>
      <c r="AB138" s="259">
        <v>0.75325299999999995</v>
      </c>
      <c r="AC138" s="259">
        <v>0.75748199999999999</v>
      </c>
      <c r="AD138" s="259">
        <v>0.76204700000000003</v>
      </c>
      <c r="AE138" s="259">
        <v>0.76657799999999998</v>
      </c>
      <c r="AF138" s="259">
        <v>0.77085300000000001</v>
      </c>
      <c r="AG138" s="259">
        <v>0.77484500000000001</v>
      </c>
      <c r="AH138" s="259">
        <v>0.77857699999999996</v>
      </c>
      <c r="AI138" s="259">
        <v>0.78206200000000003</v>
      </c>
      <c r="AJ138" s="259">
        <v>0.78532299999999999</v>
      </c>
      <c r="AK138" s="259">
        <v>0.78837900000000005</v>
      </c>
      <c r="AL138" s="260">
        <v>0.79125900000000005</v>
      </c>
      <c r="AM138" s="253"/>
      <c r="AN138" s="253"/>
    </row>
    <row r="139" spans="1:40" ht="15.6" x14ac:dyDescent="0.3">
      <c r="A139" s="655"/>
      <c r="B139" s="324" t="s">
        <v>261</v>
      </c>
      <c r="C139" s="327">
        <v>0.62843099999999996</v>
      </c>
      <c r="D139" s="259">
        <v>0.62942699999999996</v>
      </c>
      <c r="E139" s="259">
        <v>0.63027999999999995</v>
      </c>
      <c r="F139" s="259">
        <v>0.63096300000000005</v>
      </c>
      <c r="G139" s="259">
        <v>0.63153700000000002</v>
      </c>
      <c r="H139" s="259">
        <v>0.63202700000000001</v>
      </c>
      <c r="I139" s="259">
        <v>0.699735</v>
      </c>
      <c r="J139" s="259">
        <v>0.71229200000000004</v>
      </c>
      <c r="K139" s="259">
        <v>0.71845400000000004</v>
      </c>
      <c r="L139" s="259">
        <v>0.72307200000000005</v>
      </c>
      <c r="M139" s="259">
        <v>0.727661</v>
      </c>
      <c r="N139" s="259">
        <v>0.73298099999999999</v>
      </c>
      <c r="O139" s="259">
        <v>0.73817500000000003</v>
      </c>
      <c r="P139" s="259">
        <v>0.74119500000000005</v>
      </c>
      <c r="Q139" s="259">
        <v>0.74413200000000002</v>
      </c>
      <c r="R139" s="259">
        <v>0.74699199999999999</v>
      </c>
      <c r="S139" s="259">
        <v>0.74935499999999999</v>
      </c>
      <c r="T139" s="259">
        <v>0.75068599999999996</v>
      </c>
      <c r="U139" s="259">
        <v>0.75107000000000002</v>
      </c>
      <c r="V139" s="259">
        <v>0.75135799999999997</v>
      </c>
      <c r="W139" s="259">
        <v>0.75195199999999995</v>
      </c>
      <c r="X139" s="259">
        <v>0.75266100000000002</v>
      </c>
      <c r="Y139" s="259">
        <v>0.75338799999999995</v>
      </c>
      <c r="Z139" s="259">
        <v>0.75455300000000003</v>
      </c>
      <c r="AA139" s="259">
        <v>0.75669799999999998</v>
      </c>
      <c r="AB139" s="259">
        <v>0.76014999999999999</v>
      </c>
      <c r="AC139" s="259">
        <v>0.76443099999999997</v>
      </c>
      <c r="AD139" s="259">
        <v>0.76905299999999999</v>
      </c>
      <c r="AE139" s="259">
        <v>0.77363800000000005</v>
      </c>
      <c r="AF139" s="259">
        <v>0.77795599999999998</v>
      </c>
      <c r="AG139" s="259">
        <v>0.78198299999999998</v>
      </c>
      <c r="AH139" s="259">
        <v>0.78573800000000005</v>
      </c>
      <c r="AI139" s="259">
        <v>0.78923699999999997</v>
      </c>
      <c r="AJ139" s="259">
        <v>0.79249999999999998</v>
      </c>
      <c r="AK139" s="259">
        <v>0.79555100000000001</v>
      </c>
      <c r="AL139" s="260">
        <v>0.79841700000000004</v>
      </c>
      <c r="AM139" s="253"/>
      <c r="AN139" s="253"/>
    </row>
    <row r="140" spans="1:40" ht="15.6" x14ac:dyDescent="0.3">
      <c r="A140" s="655"/>
      <c r="B140" s="324" t="s">
        <v>262</v>
      </c>
      <c r="C140" s="327">
        <v>0.63513699999999995</v>
      </c>
      <c r="D140" s="259">
        <v>0.63614499999999996</v>
      </c>
      <c r="E140" s="259">
        <v>0.63700500000000004</v>
      </c>
      <c r="F140" s="259">
        <v>0.63769299999999995</v>
      </c>
      <c r="G140" s="259">
        <v>0.63826899999999998</v>
      </c>
      <c r="H140" s="259">
        <v>0.63875800000000005</v>
      </c>
      <c r="I140" s="259">
        <v>0.70828999999999998</v>
      </c>
      <c r="J140" s="259">
        <v>0.72111999999999998</v>
      </c>
      <c r="K140" s="259">
        <v>0.72733800000000004</v>
      </c>
      <c r="L140" s="259">
        <v>0.73193799999999998</v>
      </c>
      <c r="M140" s="259">
        <v>0.73647200000000002</v>
      </c>
      <c r="N140" s="259">
        <v>0.74173299999999998</v>
      </c>
      <c r="O140" s="259">
        <v>0.74683999999999995</v>
      </c>
      <c r="P140" s="259">
        <v>0.74976200000000004</v>
      </c>
      <c r="Q140" s="259">
        <v>0.75260400000000005</v>
      </c>
      <c r="R140" s="259">
        <v>0.75536999999999999</v>
      </c>
      <c r="S140" s="259">
        <v>0.75763800000000003</v>
      </c>
      <c r="T140" s="259">
        <v>0.75885599999999998</v>
      </c>
      <c r="U140" s="259">
        <v>0.75912500000000005</v>
      </c>
      <c r="V140" s="259">
        <v>0.75930299999999995</v>
      </c>
      <c r="W140" s="259">
        <v>0.75979600000000003</v>
      </c>
      <c r="X140" s="259">
        <v>0.76041000000000003</v>
      </c>
      <c r="Y140" s="259">
        <v>0.76104499999999997</v>
      </c>
      <c r="Z140" s="259">
        <v>0.76212400000000002</v>
      </c>
      <c r="AA140" s="259">
        <v>0.76418900000000001</v>
      </c>
      <c r="AB140" s="259">
        <v>0.76756899999999995</v>
      </c>
      <c r="AC140" s="259">
        <v>0.77178500000000005</v>
      </c>
      <c r="AD140" s="259">
        <v>0.77634499999999995</v>
      </c>
      <c r="AE140" s="259">
        <v>0.78086900000000004</v>
      </c>
      <c r="AF140" s="259">
        <v>0.78512499999999996</v>
      </c>
      <c r="AG140" s="259">
        <v>0.78908800000000001</v>
      </c>
      <c r="AH140" s="259">
        <v>0.79277699999999995</v>
      </c>
      <c r="AI140" s="259">
        <v>0.79620599999999997</v>
      </c>
      <c r="AJ140" s="259">
        <v>0.79939899999999997</v>
      </c>
      <c r="AK140" s="259">
        <v>0.80237499999999995</v>
      </c>
      <c r="AL140" s="260">
        <v>0.80516399999999999</v>
      </c>
      <c r="AM140" s="253"/>
      <c r="AN140" s="253"/>
    </row>
    <row r="141" spans="1:40" ht="16.2" thickBot="1" x14ac:dyDescent="0.35">
      <c r="A141" s="656"/>
      <c r="B141" s="325" t="s">
        <v>263</v>
      </c>
      <c r="C141" s="328">
        <v>0.62330600000000003</v>
      </c>
      <c r="D141" s="261">
        <v>0.62417</v>
      </c>
      <c r="E141" s="261">
        <v>0.62488999999999995</v>
      </c>
      <c r="F141" s="261">
        <v>0.62544699999999998</v>
      </c>
      <c r="G141" s="261">
        <v>0.62589399999999995</v>
      </c>
      <c r="H141" s="261">
        <v>0.626251</v>
      </c>
      <c r="I141" s="261">
        <v>0.69309299999999996</v>
      </c>
      <c r="J141" s="261">
        <v>0.70528900000000005</v>
      </c>
      <c r="K141" s="261">
        <v>0.71103099999999997</v>
      </c>
      <c r="L141" s="261">
        <v>0.71527200000000002</v>
      </c>
      <c r="M141" s="261">
        <v>0.71926199999999996</v>
      </c>
      <c r="N141" s="261">
        <v>0.72390399999999999</v>
      </c>
      <c r="O141" s="261">
        <v>0.72743199999999997</v>
      </c>
      <c r="P141" s="261">
        <v>0.72978900000000002</v>
      </c>
      <c r="Q141" s="261">
        <v>0.73221099999999995</v>
      </c>
      <c r="R141" s="261">
        <v>0.73460499999999995</v>
      </c>
      <c r="S141" s="261">
        <v>0.73650499999999997</v>
      </c>
      <c r="T141" s="261">
        <v>0.73759200000000003</v>
      </c>
      <c r="U141" s="261">
        <v>0.73758599999999996</v>
      </c>
      <c r="V141" s="261">
        <v>0.73675299999999999</v>
      </c>
      <c r="W141" s="261">
        <v>0.73641900000000005</v>
      </c>
      <c r="X141" s="261">
        <v>0.73633199999999999</v>
      </c>
      <c r="Y141" s="261">
        <v>0.73637799999999998</v>
      </c>
      <c r="Z141" s="261">
        <v>0.73700100000000002</v>
      </c>
      <c r="AA141" s="261">
        <v>0.73882099999999995</v>
      </c>
      <c r="AB141" s="261">
        <v>0.74223300000000003</v>
      </c>
      <c r="AC141" s="261">
        <v>0.74671600000000005</v>
      </c>
      <c r="AD141" s="261">
        <v>0.75172499999999998</v>
      </c>
      <c r="AE141" s="261">
        <v>0.75657799999999997</v>
      </c>
      <c r="AF141" s="261">
        <v>0.76064600000000004</v>
      </c>
      <c r="AG141" s="261">
        <v>0.76447200000000004</v>
      </c>
      <c r="AH141" s="261">
        <v>0.76802499999999996</v>
      </c>
      <c r="AI141" s="261">
        <v>0.77130799999999999</v>
      </c>
      <c r="AJ141" s="261">
        <v>0.77434099999999995</v>
      </c>
      <c r="AK141" s="261">
        <v>0.777146</v>
      </c>
      <c r="AL141" s="262">
        <v>0.779752</v>
      </c>
      <c r="AM141" s="253"/>
      <c r="AN141" s="253"/>
    </row>
    <row r="142" spans="1:40" ht="15.6" x14ac:dyDescent="0.3">
      <c r="A142" s="190"/>
      <c r="B142" s="263"/>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53"/>
      <c r="AN142" s="253"/>
    </row>
    <row r="143" spans="1:40" ht="16.2" thickBot="1" x14ac:dyDescent="0.35">
      <c r="A143" s="190"/>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53"/>
      <c r="AN143" s="253"/>
    </row>
    <row r="144" spans="1:40" ht="16.2" thickBot="1" x14ac:dyDescent="0.35">
      <c r="A144" s="190"/>
      <c r="B144" s="254" t="s">
        <v>259</v>
      </c>
      <c r="C144" s="255">
        <v>2015</v>
      </c>
      <c r="D144" s="255">
        <v>2016</v>
      </c>
      <c r="E144" s="255">
        <v>2017</v>
      </c>
      <c r="F144" s="255">
        <v>2018</v>
      </c>
      <c r="G144" s="255">
        <v>2019</v>
      </c>
      <c r="H144" s="255">
        <v>2020</v>
      </c>
      <c r="I144" s="255">
        <v>2021</v>
      </c>
      <c r="J144" s="255">
        <v>2022</v>
      </c>
      <c r="K144" s="255">
        <v>2023</v>
      </c>
      <c r="L144" s="255">
        <v>2024</v>
      </c>
      <c r="M144" s="255">
        <v>2025</v>
      </c>
      <c r="N144" s="255">
        <v>2026</v>
      </c>
      <c r="O144" s="255">
        <v>2027</v>
      </c>
      <c r="P144" s="255">
        <v>2028</v>
      </c>
      <c r="Q144" s="255">
        <v>2029</v>
      </c>
      <c r="R144" s="255">
        <v>2030</v>
      </c>
      <c r="S144" s="255">
        <v>2031</v>
      </c>
      <c r="T144" s="255">
        <v>2032</v>
      </c>
      <c r="U144" s="255">
        <v>2033</v>
      </c>
      <c r="V144" s="255">
        <v>2034</v>
      </c>
      <c r="W144" s="255">
        <v>2035</v>
      </c>
      <c r="X144" s="255">
        <v>2036</v>
      </c>
      <c r="Y144" s="255">
        <v>2037</v>
      </c>
      <c r="Z144" s="255">
        <v>2038</v>
      </c>
      <c r="AA144" s="255">
        <v>2039</v>
      </c>
      <c r="AB144" s="255">
        <v>2040</v>
      </c>
      <c r="AC144" s="255">
        <v>2041</v>
      </c>
      <c r="AD144" s="255">
        <v>2042</v>
      </c>
      <c r="AE144" s="255">
        <v>2043</v>
      </c>
      <c r="AF144" s="255">
        <v>2044</v>
      </c>
      <c r="AG144" s="255">
        <v>2045</v>
      </c>
      <c r="AH144" s="255">
        <v>2046</v>
      </c>
      <c r="AI144" s="255">
        <v>2047</v>
      </c>
      <c r="AJ144" s="255">
        <v>2048</v>
      </c>
      <c r="AK144" s="255">
        <v>2049</v>
      </c>
      <c r="AL144" s="256">
        <v>2050</v>
      </c>
      <c r="AM144" s="263"/>
      <c r="AN144" s="253"/>
    </row>
    <row r="145" spans="1:40" ht="15.6" x14ac:dyDescent="0.3">
      <c r="A145" s="652" t="s">
        <v>264</v>
      </c>
      <c r="B145" s="323" t="s">
        <v>271</v>
      </c>
      <c r="C145" s="326">
        <v>1.2500534057617188</v>
      </c>
      <c r="D145" s="257">
        <v>1.251585841178894</v>
      </c>
      <c r="E145" s="257">
        <v>1.2531141042709351</v>
      </c>
      <c r="F145" s="257">
        <v>1.2543047666549683</v>
      </c>
      <c r="G145" s="257">
        <v>1.2550588846206665</v>
      </c>
      <c r="H145" s="257">
        <v>1.2553491592407227</v>
      </c>
      <c r="I145" s="257">
        <v>1.2502659559249878</v>
      </c>
      <c r="J145" s="257">
        <v>1.250203013420105</v>
      </c>
      <c r="K145" s="257">
        <v>1.2517907619476318</v>
      </c>
      <c r="L145" s="257">
        <v>1.2535439729690552</v>
      </c>
      <c r="M145" s="257">
        <v>1.2555322647094727</v>
      </c>
      <c r="N145" s="257">
        <v>1.2568020820617676</v>
      </c>
      <c r="O145" s="257">
        <v>1.2575958967208862</v>
      </c>
      <c r="P145" s="257">
        <v>1.2582026720046997</v>
      </c>
      <c r="Q145" s="257">
        <v>1.2587107419967651</v>
      </c>
      <c r="R145" s="257">
        <v>1.2597087621688843</v>
      </c>
      <c r="S145" s="257">
        <v>1.2605799436569214</v>
      </c>
      <c r="T145" s="257">
        <v>1.2605184316635132</v>
      </c>
      <c r="U145" s="257">
        <v>1.2601513862609863</v>
      </c>
      <c r="V145" s="257">
        <v>1.2595372200012207</v>
      </c>
      <c r="W145" s="257">
        <v>1.2586570978164673</v>
      </c>
      <c r="X145" s="257">
        <v>1.2573702335357666</v>
      </c>
      <c r="Y145" s="257">
        <v>1.2573444843292236</v>
      </c>
      <c r="Z145" s="257">
        <v>1.2584308385848999</v>
      </c>
      <c r="AA145" s="257">
        <v>1.2597259283065796</v>
      </c>
      <c r="AB145" s="257">
        <v>1.2623554468154907</v>
      </c>
      <c r="AC145" s="257">
        <v>1.2665961980819702</v>
      </c>
      <c r="AD145" s="257">
        <v>1.2712794542312622</v>
      </c>
      <c r="AE145" s="257">
        <v>1.2756069898605347</v>
      </c>
      <c r="AF145" s="257">
        <v>1.2792500257492065</v>
      </c>
      <c r="AG145" s="257">
        <v>1.282231330871582</v>
      </c>
      <c r="AH145" s="257">
        <v>1.2852873802185059</v>
      </c>
      <c r="AI145" s="257">
        <v>1.2880591154098511</v>
      </c>
      <c r="AJ145" s="257">
        <v>1.2904525995254517</v>
      </c>
      <c r="AK145" s="257">
        <v>1.2923282384872437</v>
      </c>
      <c r="AL145" s="258">
        <v>1.293798565864563</v>
      </c>
      <c r="AM145" s="263"/>
      <c r="AN145" s="253"/>
    </row>
    <row r="146" spans="1:40" ht="15.6" x14ac:dyDescent="0.3">
      <c r="A146" s="653"/>
      <c r="B146" s="324" t="s">
        <v>267</v>
      </c>
      <c r="C146" s="327">
        <v>1.731191873550415</v>
      </c>
      <c r="D146" s="259">
        <v>1.7337249517440796</v>
      </c>
      <c r="E146" s="259">
        <v>1.7362098693847656</v>
      </c>
      <c r="F146" s="259">
        <v>1.738253116607666</v>
      </c>
      <c r="G146" s="259">
        <v>1.7397592067718506</v>
      </c>
      <c r="H146" s="259">
        <v>1.7407114505767822</v>
      </c>
      <c r="I146" s="259">
        <v>1.7305762767791748</v>
      </c>
      <c r="J146" s="259">
        <v>1.7306032180786133</v>
      </c>
      <c r="K146" s="259">
        <v>1.7327628135681152</v>
      </c>
      <c r="L146" s="259">
        <v>1.735975980758667</v>
      </c>
      <c r="M146" s="259">
        <v>1.7394027709960938</v>
      </c>
      <c r="N146" s="259">
        <v>1.7451304197311401</v>
      </c>
      <c r="O146" s="259">
        <v>1.7482109069824219</v>
      </c>
      <c r="P146" s="259">
        <v>1.7495540380477905</v>
      </c>
      <c r="Q146" s="259">
        <v>1.7506499290466309</v>
      </c>
      <c r="R146" s="259">
        <v>1.7517666816711426</v>
      </c>
      <c r="S146" s="259">
        <v>1.7523545026779175</v>
      </c>
      <c r="T146" s="259">
        <v>1.7524176836013794</v>
      </c>
      <c r="U146" s="259">
        <v>1.752403736114502</v>
      </c>
      <c r="V146" s="259">
        <v>1.7521908283233643</v>
      </c>
      <c r="W146" s="259">
        <v>1.7517513036727905</v>
      </c>
      <c r="X146" s="259">
        <v>1.7508864402770996</v>
      </c>
      <c r="Y146" s="259">
        <v>1.7513078451156616</v>
      </c>
      <c r="Z146" s="259">
        <v>1.7522737979888916</v>
      </c>
      <c r="AA146" s="259">
        <v>1.7532438039779663</v>
      </c>
      <c r="AB146" s="259">
        <v>1.7560389041900635</v>
      </c>
      <c r="AC146" s="259">
        <v>1.7608821392059326</v>
      </c>
      <c r="AD146" s="259">
        <v>1.7663452625274658</v>
      </c>
      <c r="AE146" s="259">
        <v>1.7714680433273315</v>
      </c>
      <c r="AF146" s="259">
        <v>1.7758554220199585</v>
      </c>
      <c r="AG146" s="259">
        <v>1.7795997858047485</v>
      </c>
      <c r="AH146" s="259">
        <v>1.7838302850723267</v>
      </c>
      <c r="AI146" s="259">
        <v>1.7876462936401367</v>
      </c>
      <c r="AJ146" s="259">
        <v>1.7909163236618042</v>
      </c>
      <c r="AK146" s="259">
        <v>1.7935171127319336</v>
      </c>
      <c r="AL146" s="260">
        <v>1.7955396175384521</v>
      </c>
      <c r="AM146" s="263"/>
      <c r="AN146" s="253"/>
    </row>
    <row r="147" spans="1:40" ht="15.6" x14ac:dyDescent="0.3">
      <c r="A147" s="653"/>
      <c r="B147" s="324" t="s">
        <v>268</v>
      </c>
      <c r="C147" s="327">
        <v>1.7600185871124268</v>
      </c>
      <c r="D147" s="259">
        <v>1.7626253366470337</v>
      </c>
      <c r="E147" s="259">
        <v>1.7651767730712891</v>
      </c>
      <c r="F147" s="259">
        <v>1.7672736644744873</v>
      </c>
      <c r="G147" s="259">
        <v>1.7688106298446655</v>
      </c>
      <c r="H147" s="259">
        <v>1.7697646617889404</v>
      </c>
      <c r="I147" s="259">
        <v>1.7604547739028931</v>
      </c>
      <c r="J147" s="259">
        <v>1.7604347467422485</v>
      </c>
      <c r="K147" s="259">
        <v>1.7625013589859009</v>
      </c>
      <c r="L147" s="259">
        <v>1.7656645774841309</v>
      </c>
      <c r="M147" s="259">
        <v>1.7690697908401489</v>
      </c>
      <c r="N147" s="259">
        <v>1.7748034000396729</v>
      </c>
      <c r="O147" s="259">
        <v>1.777815580368042</v>
      </c>
      <c r="P147" s="259">
        <v>1.7790967226028442</v>
      </c>
      <c r="Q147" s="259">
        <v>1.7801288366317749</v>
      </c>
      <c r="R147" s="259">
        <v>1.7811940908432007</v>
      </c>
      <c r="S147" s="259">
        <v>1.7817282676696777</v>
      </c>
      <c r="T147" s="259">
        <v>1.7817028760910034</v>
      </c>
      <c r="U147" s="259">
        <v>1.7815843820571899</v>
      </c>
      <c r="V147" s="259">
        <v>1.7812573909759521</v>
      </c>
      <c r="W147" s="259">
        <v>1.7806824445724487</v>
      </c>
      <c r="X147" s="259">
        <v>1.7796603441238403</v>
      </c>
      <c r="Y147" s="259">
        <v>1.7800290584564209</v>
      </c>
      <c r="Z147" s="259">
        <v>1.7810933589935303</v>
      </c>
      <c r="AA147" s="259">
        <v>1.7822209596633911</v>
      </c>
      <c r="AB147" s="259">
        <v>1.7852116823196411</v>
      </c>
      <c r="AC147" s="259">
        <v>1.7903099060058594</v>
      </c>
      <c r="AD147" s="259">
        <v>1.7960312366485596</v>
      </c>
      <c r="AE147" s="259">
        <v>1.8013814687728882</v>
      </c>
      <c r="AF147" s="259">
        <v>1.8059545755386353</v>
      </c>
      <c r="AG147" s="259">
        <v>1.8098419904708862</v>
      </c>
      <c r="AH147" s="259">
        <v>1.8141876459121704</v>
      </c>
      <c r="AI147" s="259">
        <v>1.8181090354919434</v>
      </c>
      <c r="AJ147" s="259">
        <v>1.8214751482009888</v>
      </c>
      <c r="AK147" s="259">
        <v>1.8241690397262573</v>
      </c>
      <c r="AL147" s="260">
        <v>1.8262715339660645</v>
      </c>
      <c r="AM147" s="263"/>
      <c r="AN147" s="253"/>
    </row>
    <row r="148" spans="1:40" ht="15.6" x14ac:dyDescent="0.3">
      <c r="A148" s="653"/>
      <c r="B148" s="324" t="s">
        <v>269</v>
      </c>
      <c r="C148" s="327">
        <v>1.7942678928375244</v>
      </c>
      <c r="D148" s="259">
        <v>1.7969329357147217</v>
      </c>
      <c r="E148" s="259">
        <v>1.7995216846466064</v>
      </c>
      <c r="F148" s="259">
        <v>1.8016490936279297</v>
      </c>
      <c r="G148" s="259">
        <v>1.8032006025314331</v>
      </c>
      <c r="H148" s="259">
        <v>1.804147481918335</v>
      </c>
      <c r="I148" s="259">
        <v>1.7961169481277466</v>
      </c>
      <c r="J148" s="259">
        <v>1.7960817813873291</v>
      </c>
      <c r="K148" s="259">
        <v>1.7980022430419922</v>
      </c>
      <c r="L148" s="259">
        <v>1.8010120391845703</v>
      </c>
      <c r="M148" s="259">
        <v>1.8042861223220825</v>
      </c>
      <c r="N148" s="259">
        <v>1.8098412752151489</v>
      </c>
      <c r="O148" s="259">
        <v>1.812708854675293</v>
      </c>
      <c r="P148" s="259">
        <v>1.8138587474822998</v>
      </c>
      <c r="Q148" s="259">
        <v>1.8147569894790649</v>
      </c>
      <c r="R148" s="259">
        <v>1.8156801462173462</v>
      </c>
      <c r="S148" s="259">
        <v>1.8160759210586548</v>
      </c>
      <c r="T148" s="259">
        <v>1.8159071207046509</v>
      </c>
      <c r="U148" s="259">
        <v>1.8156334161758423</v>
      </c>
      <c r="V148" s="259">
        <v>1.8151441812515259</v>
      </c>
      <c r="W148" s="259">
        <v>1.8143893480300903</v>
      </c>
      <c r="X148" s="259">
        <v>1.8131804466247559</v>
      </c>
      <c r="Y148" s="259">
        <v>1.8134341239929199</v>
      </c>
      <c r="Z148" s="259">
        <v>1.8145236968994141</v>
      </c>
      <c r="AA148" s="259">
        <v>1.8157660961151123</v>
      </c>
      <c r="AB148" s="259">
        <v>1.8188756704330444</v>
      </c>
      <c r="AC148" s="259">
        <v>1.8241099119186401</v>
      </c>
      <c r="AD148" s="259">
        <v>1.8299678564071655</v>
      </c>
      <c r="AE148" s="259">
        <v>1.8354374170303345</v>
      </c>
      <c r="AF148" s="259">
        <v>1.8401049375534058</v>
      </c>
      <c r="AG148" s="259">
        <v>1.8440519571304321</v>
      </c>
      <c r="AH148" s="259">
        <v>1.8483834266662598</v>
      </c>
      <c r="AI148" s="259">
        <v>1.8522853851318359</v>
      </c>
      <c r="AJ148" s="259">
        <v>1.8556340932846069</v>
      </c>
      <c r="AK148" s="259">
        <v>1.858325719833374</v>
      </c>
      <c r="AL148" s="260">
        <v>1.8604319095611572</v>
      </c>
      <c r="AM148" s="263"/>
      <c r="AN148" s="253"/>
    </row>
    <row r="149" spans="1:40" ht="15.6" x14ac:dyDescent="0.3">
      <c r="A149" s="653"/>
      <c r="B149" s="324" t="s">
        <v>270</v>
      </c>
      <c r="C149" s="327">
        <v>1.7342362403869629</v>
      </c>
      <c r="D149" s="259">
        <v>1.7361881732940674</v>
      </c>
      <c r="E149" s="259">
        <v>1.7380615472793579</v>
      </c>
      <c r="F149" s="259">
        <v>1.7395118474960327</v>
      </c>
      <c r="G149" s="259">
        <v>1.7404260635375977</v>
      </c>
      <c r="H149" s="259">
        <v>1.740759015083313</v>
      </c>
      <c r="I149" s="259">
        <v>1.734637975692749</v>
      </c>
      <c r="J149" s="259">
        <v>1.7345147132873535</v>
      </c>
      <c r="K149" s="259">
        <v>1.7360856533050537</v>
      </c>
      <c r="L149" s="259">
        <v>1.7379903793334961</v>
      </c>
      <c r="M149" s="259">
        <v>1.7402206659317017</v>
      </c>
      <c r="N149" s="259">
        <v>1.7419155836105347</v>
      </c>
      <c r="O149" s="259">
        <v>1.7428485155105591</v>
      </c>
      <c r="P149" s="259">
        <v>1.7433747053146362</v>
      </c>
      <c r="Q149" s="259">
        <v>1.7437388896942139</v>
      </c>
      <c r="R149" s="259">
        <v>1.7445230484008789</v>
      </c>
      <c r="S149" s="259">
        <v>1.7450656890869141</v>
      </c>
      <c r="T149" s="259">
        <v>1.742280125617981</v>
      </c>
      <c r="U149" s="259">
        <v>1.7392721176147461</v>
      </c>
      <c r="V149" s="259">
        <v>1.7362395524978638</v>
      </c>
      <c r="W149" s="259">
        <v>1.7330619096755981</v>
      </c>
      <c r="X149" s="259">
        <v>1.7295684814453125</v>
      </c>
      <c r="Y149" s="259">
        <v>1.7284165620803833</v>
      </c>
      <c r="Z149" s="259">
        <v>1.7293862104415894</v>
      </c>
      <c r="AA149" s="259">
        <v>1.7312237024307251</v>
      </c>
      <c r="AB149" s="259">
        <v>1.7352112531661987</v>
      </c>
      <c r="AC149" s="259">
        <v>1.7418364286422729</v>
      </c>
      <c r="AD149" s="259">
        <v>1.7494475841522217</v>
      </c>
      <c r="AE149" s="259">
        <v>1.7567977905273438</v>
      </c>
      <c r="AF149" s="259">
        <v>1.7632410526275635</v>
      </c>
      <c r="AG149" s="259">
        <v>1.7686223983764648</v>
      </c>
      <c r="AH149" s="259">
        <v>1.773645281791687</v>
      </c>
      <c r="AI149" s="259">
        <v>1.7770174741744995</v>
      </c>
      <c r="AJ149" s="259">
        <v>1.7798488140106201</v>
      </c>
      <c r="AK149" s="259">
        <v>1.782078742980957</v>
      </c>
      <c r="AL149" s="260">
        <v>1.7838293313980103</v>
      </c>
      <c r="AM149" s="263"/>
      <c r="AN149" s="253"/>
    </row>
    <row r="150" spans="1:40" ht="15.6" x14ac:dyDescent="0.3">
      <c r="A150" s="654" t="s">
        <v>265</v>
      </c>
      <c r="B150" s="324" t="s">
        <v>271</v>
      </c>
      <c r="C150" s="327">
        <v>1.2500534057617188</v>
      </c>
      <c r="D150" s="259">
        <v>1.251585841178894</v>
      </c>
      <c r="E150" s="259">
        <v>1.2531141042709351</v>
      </c>
      <c r="F150" s="259">
        <v>1.2543047666549683</v>
      </c>
      <c r="G150" s="259">
        <v>1.2550588846206665</v>
      </c>
      <c r="H150" s="259">
        <v>1.2553491592407227</v>
      </c>
      <c r="I150" s="259">
        <v>1.2488726377487183</v>
      </c>
      <c r="J150" s="259">
        <v>1.2507762908935547</v>
      </c>
      <c r="K150" s="259">
        <v>1.2539987564086914</v>
      </c>
      <c r="L150" s="259">
        <v>1.2580931186676025</v>
      </c>
      <c r="M150" s="259">
        <v>1.2612694501876831</v>
      </c>
      <c r="N150" s="259">
        <v>1.2655177116394043</v>
      </c>
      <c r="O150" s="259">
        <v>1.2692728042602539</v>
      </c>
      <c r="P150" s="259">
        <v>1.2726585865020752</v>
      </c>
      <c r="Q150" s="259">
        <v>1.2759993076324463</v>
      </c>
      <c r="R150" s="259">
        <v>1.2799738645553589</v>
      </c>
      <c r="S150" s="259">
        <v>1.2837282419204712</v>
      </c>
      <c r="T150" s="259">
        <v>1.2868047952651978</v>
      </c>
      <c r="U150" s="259">
        <v>1.2894023656845093</v>
      </c>
      <c r="V150" s="259">
        <v>1.2916460037231445</v>
      </c>
      <c r="W150" s="259">
        <v>1.2936933040618896</v>
      </c>
      <c r="X150" s="259">
        <v>1.2951889038085938</v>
      </c>
      <c r="Y150" s="259">
        <v>1.2980142831802368</v>
      </c>
      <c r="Z150" s="259">
        <v>1.3013690710067749</v>
      </c>
      <c r="AA150" s="259">
        <v>1.3054506778717041</v>
      </c>
      <c r="AB150" s="259">
        <v>1.3110519647598267</v>
      </c>
      <c r="AC150" s="259">
        <v>1.3179572820663452</v>
      </c>
      <c r="AD150" s="259">
        <v>1.3268692493438721</v>
      </c>
      <c r="AE150" s="259">
        <v>1.336617112159729</v>
      </c>
      <c r="AF150" s="259">
        <v>1.3460205793380737</v>
      </c>
      <c r="AG150" s="259">
        <v>1.3545495271682739</v>
      </c>
      <c r="AH150" s="259">
        <v>1.3625801801681519</v>
      </c>
      <c r="AI150" s="259">
        <v>1.3746628761291504</v>
      </c>
      <c r="AJ150" s="259">
        <v>1.3845185041427612</v>
      </c>
      <c r="AK150" s="259">
        <v>1.3918392658233643</v>
      </c>
      <c r="AL150" s="260">
        <v>1.3990989923477173</v>
      </c>
      <c r="AM150" s="263"/>
      <c r="AN150" s="253"/>
    </row>
    <row r="151" spans="1:40" ht="15.6" x14ac:dyDescent="0.3">
      <c r="A151" s="654"/>
      <c r="B151" s="324" t="s">
        <v>267</v>
      </c>
      <c r="C151" s="327">
        <v>1.731191873550415</v>
      </c>
      <c r="D151" s="259">
        <v>1.7337249517440796</v>
      </c>
      <c r="E151" s="259">
        <v>1.7362098693847656</v>
      </c>
      <c r="F151" s="259">
        <v>1.738253116607666</v>
      </c>
      <c r="G151" s="259">
        <v>1.7397592067718506</v>
      </c>
      <c r="H151" s="259">
        <v>1.7407114505767822</v>
      </c>
      <c r="I151" s="259">
        <v>1.7247062921524048</v>
      </c>
      <c r="J151" s="259">
        <v>1.7260845899581909</v>
      </c>
      <c r="K151" s="259">
        <v>1.7312281131744385</v>
      </c>
      <c r="L151" s="259">
        <v>1.7376788854598999</v>
      </c>
      <c r="M151" s="259">
        <v>1.7486563920974731</v>
      </c>
      <c r="N151" s="259">
        <v>1.7562270164489746</v>
      </c>
      <c r="O151" s="259">
        <v>1.7617369890213013</v>
      </c>
      <c r="P151" s="259">
        <v>1.7666501998901367</v>
      </c>
      <c r="Q151" s="259">
        <v>1.7714605331420898</v>
      </c>
      <c r="R151" s="259">
        <v>1.7759478092193604</v>
      </c>
      <c r="S151" s="259">
        <v>1.7801032066345215</v>
      </c>
      <c r="T151" s="259">
        <v>1.7840371131896973</v>
      </c>
      <c r="U151" s="259">
        <v>1.78748619556427</v>
      </c>
      <c r="V151" s="259">
        <v>1.7906439304351807</v>
      </c>
      <c r="W151" s="259">
        <v>1.7935855388641357</v>
      </c>
      <c r="X151" s="259">
        <v>1.7959409952163696</v>
      </c>
      <c r="Y151" s="259">
        <v>1.7997866868972778</v>
      </c>
      <c r="Z151" s="259">
        <v>1.8036166429519653</v>
      </c>
      <c r="AA151" s="259">
        <v>1.8082267045974731</v>
      </c>
      <c r="AB151" s="259">
        <v>1.814921498298645</v>
      </c>
      <c r="AC151" s="259">
        <v>1.8233432769775391</v>
      </c>
      <c r="AD151" s="259">
        <v>1.8340981006622314</v>
      </c>
      <c r="AE151" s="259">
        <v>1.8458458185195923</v>
      </c>
      <c r="AF151" s="259">
        <v>1.8572753667831421</v>
      </c>
      <c r="AG151" s="259">
        <v>1.8677935600280762</v>
      </c>
      <c r="AH151" s="259">
        <v>1.8781874179840088</v>
      </c>
      <c r="AI151" s="259">
        <v>1.8954429626464844</v>
      </c>
      <c r="AJ151" s="259">
        <v>1.9085574150085449</v>
      </c>
      <c r="AK151" s="259">
        <v>1.9171749353408813</v>
      </c>
      <c r="AL151" s="260">
        <v>1.92707359790802</v>
      </c>
      <c r="AM151" s="263"/>
      <c r="AN151" s="253"/>
    </row>
    <row r="152" spans="1:40" ht="15.6" x14ac:dyDescent="0.3">
      <c r="A152" s="654"/>
      <c r="B152" s="324" t="s">
        <v>268</v>
      </c>
      <c r="C152" s="327">
        <v>1.7600185871124268</v>
      </c>
      <c r="D152" s="259">
        <v>1.7626253366470337</v>
      </c>
      <c r="E152" s="259">
        <v>1.7651767730712891</v>
      </c>
      <c r="F152" s="259">
        <v>1.7672736644744873</v>
      </c>
      <c r="G152" s="259">
        <v>1.7688106298446655</v>
      </c>
      <c r="H152" s="259">
        <v>1.7697646617889404</v>
      </c>
      <c r="I152" s="259">
        <v>1.754635214805603</v>
      </c>
      <c r="J152" s="259">
        <v>1.7557350397109985</v>
      </c>
      <c r="K152" s="259">
        <v>1.7607541084289551</v>
      </c>
      <c r="L152" s="259">
        <v>1.7671316862106323</v>
      </c>
      <c r="M152" s="259">
        <v>1.7782602310180664</v>
      </c>
      <c r="N152" s="259">
        <v>1.7857998609542847</v>
      </c>
      <c r="O152" s="259">
        <v>1.7912240028381348</v>
      </c>
      <c r="P152" s="259">
        <v>1.7960159778594971</v>
      </c>
      <c r="Q152" s="259">
        <v>1.8007004261016846</v>
      </c>
      <c r="R152" s="259">
        <v>1.8050388097763062</v>
      </c>
      <c r="S152" s="259">
        <v>1.8090387582778931</v>
      </c>
      <c r="T152" s="259">
        <v>1.812818169593811</v>
      </c>
      <c r="U152" s="259">
        <v>1.8161041736602783</v>
      </c>
      <c r="V152" s="259">
        <v>1.8190751075744629</v>
      </c>
      <c r="W152" s="259">
        <v>1.8217957019805908</v>
      </c>
      <c r="X152" s="259">
        <v>1.8239092826843262</v>
      </c>
      <c r="Y152" s="259">
        <v>1.8275976181030273</v>
      </c>
      <c r="Z152" s="259">
        <v>1.831400990486145</v>
      </c>
      <c r="AA152" s="259">
        <v>1.8360536098480225</v>
      </c>
      <c r="AB152" s="259">
        <v>1.8428254127502441</v>
      </c>
      <c r="AC152" s="259">
        <v>1.8513530492782593</v>
      </c>
      <c r="AD152" s="259">
        <v>1.8622819185256958</v>
      </c>
      <c r="AE152" s="259">
        <v>1.874225378036499</v>
      </c>
      <c r="AF152" s="259">
        <v>1.8858247995376587</v>
      </c>
      <c r="AG152" s="259">
        <v>1.8964688777923584</v>
      </c>
      <c r="AH152" s="259">
        <v>1.9069298505783081</v>
      </c>
      <c r="AI152" s="259">
        <v>1.9241538047790527</v>
      </c>
      <c r="AJ152" s="259">
        <v>1.9372748136520386</v>
      </c>
      <c r="AK152" s="259">
        <v>1.945953369140625</v>
      </c>
      <c r="AL152" s="260">
        <v>1.955837607383728</v>
      </c>
      <c r="AM152" s="263"/>
      <c r="AN152" s="253"/>
    </row>
    <row r="153" spans="1:40" ht="15.6" x14ac:dyDescent="0.3">
      <c r="A153" s="654"/>
      <c r="B153" s="324" t="s">
        <v>269</v>
      </c>
      <c r="C153" s="327">
        <v>1.7942678928375244</v>
      </c>
      <c r="D153" s="259">
        <v>1.7969329357147217</v>
      </c>
      <c r="E153" s="259">
        <v>1.7995216846466064</v>
      </c>
      <c r="F153" s="259">
        <v>1.8016490936279297</v>
      </c>
      <c r="G153" s="259">
        <v>1.8032006025314331</v>
      </c>
      <c r="H153" s="259">
        <v>1.804147481918335</v>
      </c>
      <c r="I153" s="259">
        <v>1.7907567024230957</v>
      </c>
      <c r="J153" s="259">
        <v>1.7917588949203491</v>
      </c>
      <c r="K153" s="259">
        <v>1.7965539693832397</v>
      </c>
      <c r="L153" s="259">
        <v>1.8026829957962036</v>
      </c>
      <c r="M153" s="259">
        <v>1.8134255409240723</v>
      </c>
      <c r="N153" s="259">
        <v>1.8207272291183472</v>
      </c>
      <c r="O153" s="259">
        <v>1.8259327411651611</v>
      </c>
      <c r="P153" s="259">
        <v>1.830492377281189</v>
      </c>
      <c r="Q153" s="259">
        <v>1.8349335193634033</v>
      </c>
      <c r="R153" s="259">
        <v>1.8390041589736938</v>
      </c>
      <c r="S153" s="259">
        <v>1.8427329063415527</v>
      </c>
      <c r="T153" s="259">
        <v>1.8462412357330322</v>
      </c>
      <c r="U153" s="259">
        <v>1.8492531776428223</v>
      </c>
      <c r="V153" s="259">
        <v>1.8519262075424194</v>
      </c>
      <c r="W153" s="259">
        <v>1.8543094396591187</v>
      </c>
      <c r="X153" s="259">
        <v>1.8560768365859985</v>
      </c>
      <c r="Y153" s="259">
        <v>1.8594812154769897</v>
      </c>
      <c r="Z153" s="259">
        <v>1.8631731271743774</v>
      </c>
      <c r="AA153" s="259">
        <v>1.8677976131439209</v>
      </c>
      <c r="AB153" s="259">
        <v>1.8745298385620117</v>
      </c>
      <c r="AC153" s="259">
        <v>1.8830115795135498</v>
      </c>
      <c r="AD153" s="259">
        <v>1.8939297199249268</v>
      </c>
      <c r="AE153" s="259">
        <v>1.9058736562728882</v>
      </c>
      <c r="AF153" s="259">
        <v>1.9174535274505615</v>
      </c>
      <c r="AG153" s="259">
        <v>1.9280437231063843</v>
      </c>
      <c r="AH153" s="259">
        <v>1.9383622407913208</v>
      </c>
      <c r="AI153" s="259">
        <v>1.9550372362136841</v>
      </c>
      <c r="AJ153" s="259">
        <v>1.9678102731704712</v>
      </c>
      <c r="AK153" s="259">
        <v>1.9763760566711426</v>
      </c>
      <c r="AL153" s="260">
        <v>1.9859911203384399</v>
      </c>
      <c r="AM153" s="263"/>
      <c r="AN153" s="253"/>
    </row>
    <row r="154" spans="1:40" ht="15.6" x14ac:dyDescent="0.3">
      <c r="A154" s="654"/>
      <c r="B154" s="324" t="s">
        <v>270</v>
      </c>
      <c r="C154" s="327">
        <v>1.7342362403869629</v>
      </c>
      <c r="D154" s="259">
        <v>1.7361881732940674</v>
      </c>
      <c r="E154" s="259">
        <v>1.7380615472793579</v>
      </c>
      <c r="F154" s="259">
        <v>1.7395118474960327</v>
      </c>
      <c r="G154" s="259">
        <v>1.7404260635375977</v>
      </c>
      <c r="H154" s="259">
        <v>1.740759015083313</v>
      </c>
      <c r="I154" s="259">
        <v>1.7327260971069336</v>
      </c>
      <c r="J154" s="259">
        <v>1.7344238758087158</v>
      </c>
      <c r="K154" s="259">
        <v>1.7378332614898682</v>
      </c>
      <c r="L154" s="259">
        <v>1.7422236204147339</v>
      </c>
      <c r="M154" s="259">
        <v>1.7462681531906128</v>
      </c>
      <c r="N154" s="259">
        <v>1.7510708570480347</v>
      </c>
      <c r="O154" s="259">
        <v>1.7550692558288574</v>
      </c>
      <c r="P154" s="259">
        <v>1.7585399150848389</v>
      </c>
      <c r="Q154" s="259">
        <v>1.7618954181671143</v>
      </c>
      <c r="R154" s="259">
        <v>1.7656147480010986</v>
      </c>
      <c r="S154" s="259">
        <v>1.7690109014511108</v>
      </c>
      <c r="T154" s="259">
        <v>1.770307183265686</v>
      </c>
      <c r="U154" s="259">
        <v>1.7703664302825928</v>
      </c>
      <c r="V154" s="259">
        <v>1.7701452970504761</v>
      </c>
      <c r="W154" s="259">
        <v>1.7697457075119019</v>
      </c>
      <c r="X154" s="259">
        <v>1.7688844203948975</v>
      </c>
      <c r="Y154" s="259">
        <v>1.7704366445541382</v>
      </c>
      <c r="Z154" s="259">
        <v>1.7734386920928955</v>
      </c>
      <c r="AA154" s="259">
        <v>1.7779808044433594</v>
      </c>
      <c r="AB154" s="259">
        <v>1.7847088575363159</v>
      </c>
      <c r="AC154" s="259">
        <v>1.7933247089385986</v>
      </c>
      <c r="AD154" s="259">
        <v>1.8050433397293091</v>
      </c>
      <c r="AE154" s="259">
        <v>1.8183021545410156</v>
      </c>
      <c r="AF154" s="259">
        <v>1.8313145637512207</v>
      </c>
      <c r="AG154" s="259">
        <v>1.8430836200714111</v>
      </c>
      <c r="AH154" s="259">
        <v>1.8533903360366821</v>
      </c>
      <c r="AI154" s="259">
        <v>1.8665279150009155</v>
      </c>
      <c r="AJ154" s="259">
        <v>1.8770912885665894</v>
      </c>
      <c r="AK154" s="259">
        <v>1.884774923324585</v>
      </c>
      <c r="AL154" s="260">
        <v>1.8925282955169678</v>
      </c>
      <c r="AM154" s="263"/>
      <c r="AN154" s="253"/>
    </row>
    <row r="155" spans="1:40" ht="15.6" x14ac:dyDescent="0.3">
      <c r="A155" s="657" t="s">
        <v>266</v>
      </c>
      <c r="B155" s="324" t="s">
        <v>271</v>
      </c>
      <c r="C155" s="327">
        <v>1.2500534057617188</v>
      </c>
      <c r="D155" s="259">
        <v>1.251585841178894</v>
      </c>
      <c r="E155" s="259">
        <v>1.2531141042709351</v>
      </c>
      <c r="F155" s="259">
        <v>1.2543047666549683</v>
      </c>
      <c r="G155" s="259">
        <v>1.2550588846206665</v>
      </c>
      <c r="H155" s="259">
        <v>1.2553491592407227</v>
      </c>
      <c r="I155" s="259">
        <v>1.2531307935714722</v>
      </c>
      <c r="J155" s="259">
        <v>1.254820704460144</v>
      </c>
      <c r="K155" s="259">
        <v>1.2575336694717407</v>
      </c>
      <c r="L155" s="259">
        <v>1.2614337205886841</v>
      </c>
      <c r="M155" s="259">
        <v>1.2655000686645508</v>
      </c>
      <c r="N155" s="259">
        <v>1.2695435285568237</v>
      </c>
      <c r="O155" s="259">
        <v>1.2717623710632324</v>
      </c>
      <c r="P155" s="259">
        <v>1.274532675743103</v>
      </c>
      <c r="Q155" s="259">
        <v>1.277479887008667</v>
      </c>
      <c r="R155" s="259">
        <v>1.2810461521148682</v>
      </c>
      <c r="S155" s="259">
        <v>1.2845145463943481</v>
      </c>
      <c r="T155" s="259">
        <v>1.2866725921630859</v>
      </c>
      <c r="U155" s="259">
        <v>1.2883590459823608</v>
      </c>
      <c r="V155" s="259">
        <v>1.2899231910705566</v>
      </c>
      <c r="W155" s="259">
        <v>1.2911823987960815</v>
      </c>
      <c r="X155" s="259">
        <v>1.2918418645858765</v>
      </c>
      <c r="Y155" s="259">
        <v>1.2934025526046753</v>
      </c>
      <c r="Z155" s="259">
        <v>1.2964192628860474</v>
      </c>
      <c r="AA155" s="259">
        <v>1.3005906343460083</v>
      </c>
      <c r="AB155" s="259">
        <v>1.3064389228820801</v>
      </c>
      <c r="AC155" s="259">
        <v>1.3149600028991699</v>
      </c>
      <c r="AD155" s="259">
        <v>1.3248573541641235</v>
      </c>
      <c r="AE155" s="259">
        <v>1.3347240686416626</v>
      </c>
      <c r="AF155" s="259">
        <v>1.3438394069671631</v>
      </c>
      <c r="AG155" s="259">
        <v>1.3520028591156006</v>
      </c>
      <c r="AH155" s="259">
        <v>1.3592801094055176</v>
      </c>
      <c r="AI155" s="259">
        <v>1.3658320903778076</v>
      </c>
      <c r="AJ155" s="259">
        <v>1.3718270063400269</v>
      </c>
      <c r="AK155" s="259">
        <v>1.3774051666259766</v>
      </c>
      <c r="AL155" s="260">
        <v>1.382656455039978</v>
      </c>
      <c r="AM155" s="263"/>
      <c r="AN155" s="253"/>
    </row>
    <row r="156" spans="1:40" ht="15.6" x14ac:dyDescent="0.3">
      <c r="A156" s="657"/>
      <c r="B156" s="324" t="s">
        <v>267</v>
      </c>
      <c r="C156" s="327">
        <v>1.731191873550415</v>
      </c>
      <c r="D156" s="259">
        <v>1.7337249517440796</v>
      </c>
      <c r="E156" s="259">
        <v>1.7362098693847656</v>
      </c>
      <c r="F156" s="259">
        <v>1.738253116607666</v>
      </c>
      <c r="G156" s="259">
        <v>1.7397592067718506</v>
      </c>
      <c r="H156" s="259">
        <v>1.7407114505767822</v>
      </c>
      <c r="I156" s="259">
        <v>1.7349278926849365</v>
      </c>
      <c r="J156" s="259">
        <v>1.7369379997253418</v>
      </c>
      <c r="K156" s="259">
        <v>1.7408829927444458</v>
      </c>
      <c r="L156" s="259">
        <v>1.7458962202072144</v>
      </c>
      <c r="M156" s="259">
        <v>1.7516807317733765</v>
      </c>
      <c r="N156" s="259">
        <v>1.7573778629302979</v>
      </c>
      <c r="O156" s="259">
        <v>1.7654598951339722</v>
      </c>
      <c r="P156" s="259">
        <v>1.7694979906082153</v>
      </c>
      <c r="Q156" s="259">
        <v>1.7735779285430908</v>
      </c>
      <c r="R156" s="259">
        <v>1.77814781665802</v>
      </c>
      <c r="S156" s="259">
        <v>1.7815865278244019</v>
      </c>
      <c r="T156" s="259">
        <v>1.7842769622802734</v>
      </c>
      <c r="U156" s="259">
        <v>1.7868131399154663</v>
      </c>
      <c r="V156" s="259">
        <v>1.7893922328948975</v>
      </c>
      <c r="W156" s="259">
        <v>1.7916432619094849</v>
      </c>
      <c r="X156" s="259">
        <v>1.7932788133621216</v>
      </c>
      <c r="Y156" s="259">
        <v>1.7958419322967529</v>
      </c>
      <c r="Z156" s="259">
        <v>1.7995351552963257</v>
      </c>
      <c r="AA156" s="259">
        <v>1.8042901754379272</v>
      </c>
      <c r="AB156" s="259">
        <v>1.8112250566482544</v>
      </c>
      <c r="AC156" s="259">
        <v>1.8213287591934204</v>
      </c>
      <c r="AD156" s="259">
        <v>1.8330516815185547</v>
      </c>
      <c r="AE156" s="259">
        <v>1.8447779417037964</v>
      </c>
      <c r="AF156" s="259">
        <v>1.8556947708129883</v>
      </c>
      <c r="AG156" s="259">
        <v>1.8655797243118286</v>
      </c>
      <c r="AH156" s="259">
        <v>1.8744795322418213</v>
      </c>
      <c r="AI156" s="259">
        <v>1.88258957862854</v>
      </c>
      <c r="AJ156" s="259">
        <v>1.8901084661483765</v>
      </c>
      <c r="AK156" s="259">
        <v>1.8971899747848511</v>
      </c>
      <c r="AL156" s="260">
        <v>1.9039560556411743</v>
      </c>
      <c r="AM156" s="263"/>
      <c r="AN156" s="253"/>
    </row>
    <row r="157" spans="1:40" ht="15.6" x14ac:dyDescent="0.3">
      <c r="A157" s="657"/>
      <c r="B157" s="324" t="s">
        <v>268</v>
      </c>
      <c r="C157" s="327">
        <v>1.7600185871124268</v>
      </c>
      <c r="D157" s="259">
        <v>1.7626253366470337</v>
      </c>
      <c r="E157" s="259">
        <v>1.7651767730712891</v>
      </c>
      <c r="F157" s="259">
        <v>1.7672736644744873</v>
      </c>
      <c r="G157" s="259">
        <v>1.7688106298446655</v>
      </c>
      <c r="H157" s="259">
        <v>1.7697646617889404</v>
      </c>
      <c r="I157" s="259">
        <v>1.7647008895874023</v>
      </c>
      <c r="J157" s="259">
        <v>1.766695499420166</v>
      </c>
      <c r="K157" s="259">
        <v>1.7705506086349487</v>
      </c>
      <c r="L157" s="259">
        <v>1.7754671573638916</v>
      </c>
      <c r="M157" s="259">
        <v>1.7811897993087769</v>
      </c>
      <c r="N157" s="259">
        <v>1.7868309020996094</v>
      </c>
      <c r="O157" s="259">
        <v>1.7946498394012451</v>
      </c>
      <c r="P157" s="259">
        <v>1.7985478639602661</v>
      </c>
      <c r="Q157" s="259">
        <v>1.8024951219558716</v>
      </c>
      <c r="R157" s="259">
        <v>1.8069533109664917</v>
      </c>
      <c r="S157" s="259">
        <v>1.8103036880493164</v>
      </c>
      <c r="T157" s="259">
        <v>1.8128225803375244</v>
      </c>
      <c r="U157" s="259">
        <v>1.8151404857635498</v>
      </c>
      <c r="V157" s="259">
        <v>1.8174781799316406</v>
      </c>
      <c r="W157" s="259">
        <v>1.8194646835327148</v>
      </c>
      <c r="X157" s="259">
        <v>1.8208009004592896</v>
      </c>
      <c r="Y157" s="259">
        <v>1.8231459856033325</v>
      </c>
      <c r="Z157" s="259">
        <v>1.8268259763717651</v>
      </c>
      <c r="AA157" s="259">
        <v>1.8316648006439209</v>
      </c>
      <c r="AB157" s="259">
        <v>1.8387171030044556</v>
      </c>
      <c r="AC157" s="259">
        <v>1.8490383625030518</v>
      </c>
      <c r="AD157" s="259">
        <v>1.8610163927078247</v>
      </c>
      <c r="AE157" s="259">
        <v>1.8729709386825562</v>
      </c>
      <c r="AF157" s="259">
        <v>1.8840618133544922</v>
      </c>
      <c r="AG157" s="259">
        <v>1.8940629959106445</v>
      </c>
      <c r="AH157" s="259">
        <v>1.9030307531356812</v>
      </c>
      <c r="AI157" s="259">
        <v>1.9111698865890503</v>
      </c>
      <c r="AJ157" s="259">
        <v>1.9186866283416748</v>
      </c>
      <c r="AK157" s="259">
        <v>1.925742506980896</v>
      </c>
      <c r="AL157" s="260">
        <v>1.9324644804000854</v>
      </c>
      <c r="AM157" s="263"/>
      <c r="AN157" s="253"/>
    </row>
    <row r="158" spans="1:40" ht="15.6" x14ac:dyDescent="0.3">
      <c r="A158" s="657"/>
      <c r="B158" s="324" t="s">
        <v>269</v>
      </c>
      <c r="C158" s="327">
        <v>1.7942678928375244</v>
      </c>
      <c r="D158" s="259">
        <v>1.7969329357147217</v>
      </c>
      <c r="E158" s="259">
        <v>1.7995216846466064</v>
      </c>
      <c r="F158" s="259">
        <v>1.8016490936279297</v>
      </c>
      <c r="G158" s="259">
        <v>1.8032006025314331</v>
      </c>
      <c r="H158" s="259">
        <v>1.804147481918335</v>
      </c>
      <c r="I158" s="259">
        <v>1.8001300096511841</v>
      </c>
      <c r="J158" s="259">
        <v>1.8021030426025391</v>
      </c>
      <c r="K158" s="259">
        <v>1.8057960271835327</v>
      </c>
      <c r="L158" s="259">
        <v>1.8104981184005737</v>
      </c>
      <c r="M158" s="259">
        <v>1.8160355091094971</v>
      </c>
      <c r="N158" s="259">
        <v>1.8215044736862183</v>
      </c>
      <c r="O158" s="259">
        <v>1.8290910720825195</v>
      </c>
      <c r="P158" s="259">
        <v>1.8327727317810059</v>
      </c>
      <c r="Q158" s="259">
        <v>1.8364973068237305</v>
      </c>
      <c r="R158" s="259">
        <v>1.8407171964645386</v>
      </c>
      <c r="S158" s="259">
        <v>1.8438007831573486</v>
      </c>
      <c r="T158" s="259">
        <v>1.8460463285446167</v>
      </c>
      <c r="U158" s="259">
        <v>1.8480730056762695</v>
      </c>
      <c r="V158" s="259">
        <v>1.8501030206680298</v>
      </c>
      <c r="W158" s="259">
        <v>1.851765513420105</v>
      </c>
      <c r="X158" s="259">
        <v>1.852771520614624</v>
      </c>
      <c r="Y158" s="259">
        <v>1.8548475503921509</v>
      </c>
      <c r="Z158" s="259">
        <v>1.8584222793579102</v>
      </c>
      <c r="AA158" s="259">
        <v>1.8632215261459351</v>
      </c>
      <c r="AB158" s="259">
        <v>1.8702279329299927</v>
      </c>
      <c r="AC158" s="259">
        <v>1.8805414438247681</v>
      </c>
      <c r="AD158" s="259">
        <v>1.8925331830978394</v>
      </c>
      <c r="AE158" s="259">
        <v>1.9044924974441528</v>
      </c>
      <c r="AF158" s="259">
        <v>1.9155608415603638</v>
      </c>
      <c r="AG158" s="259">
        <v>1.9255067110061646</v>
      </c>
      <c r="AH158" s="259">
        <v>1.9343897104263306</v>
      </c>
      <c r="AI158" s="259">
        <v>1.9424185752868652</v>
      </c>
      <c r="AJ158" s="259">
        <v>1.9498038291931152</v>
      </c>
      <c r="AK158" s="259">
        <v>1.9567109346389771</v>
      </c>
      <c r="AL158" s="260">
        <v>1.9632706642150879</v>
      </c>
      <c r="AM158" s="263"/>
      <c r="AN158" s="253"/>
    </row>
    <row r="159" spans="1:40" ht="15.6" x14ac:dyDescent="0.3">
      <c r="A159" s="657"/>
      <c r="B159" s="324" t="s">
        <v>270</v>
      </c>
      <c r="C159" s="327">
        <v>1.7342362403869629</v>
      </c>
      <c r="D159" s="259">
        <v>1.7361881732940674</v>
      </c>
      <c r="E159" s="259">
        <v>1.7380615472793579</v>
      </c>
      <c r="F159" s="259">
        <v>1.7395118474960327</v>
      </c>
      <c r="G159" s="259">
        <v>1.7404260635375977</v>
      </c>
      <c r="H159" s="259">
        <v>1.740759015083313</v>
      </c>
      <c r="I159" s="259">
        <v>1.7376776933670044</v>
      </c>
      <c r="J159" s="259">
        <v>1.7393124103546143</v>
      </c>
      <c r="K159" s="259">
        <v>1.7421258687973022</v>
      </c>
      <c r="L159" s="259">
        <v>1.7461447715759277</v>
      </c>
      <c r="M159" s="259">
        <v>1.7505074739456177</v>
      </c>
      <c r="N159" s="259">
        <v>1.7548717260360718</v>
      </c>
      <c r="O159" s="259">
        <v>1.7574050426483154</v>
      </c>
      <c r="P159" s="259">
        <v>1.760151743888855</v>
      </c>
      <c r="Q159" s="259">
        <v>1.7630610466003418</v>
      </c>
      <c r="R159" s="259">
        <v>1.7666009664535522</v>
      </c>
      <c r="S159" s="259">
        <v>1.7698010206222534</v>
      </c>
      <c r="T159" s="259">
        <v>1.7711620330810547</v>
      </c>
      <c r="U159" s="259">
        <v>1.7698181867599487</v>
      </c>
      <c r="V159" s="259">
        <v>1.7687017917633057</v>
      </c>
      <c r="W159" s="259">
        <v>1.7674208879470825</v>
      </c>
      <c r="X159" s="259">
        <v>1.7656008005142212</v>
      </c>
      <c r="Y159" s="259">
        <v>1.7655695676803589</v>
      </c>
      <c r="Z159" s="259">
        <v>1.7681963443756104</v>
      </c>
      <c r="AA159" s="259">
        <v>1.7728782892227173</v>
      </c>
      <c r="AB159" s="259">
        <v>1.7800129652023315</v>
      </c>
      <c r="AC159" s="259">
        <v>1.7911919355392456</v>
      </c>
      <c r="AD159" s="259">
        <v>1.8047209978103638</v>
      </c>
      <c r="AE159" s="259">
        <v>1.8185800313949585</v>
      </c>
      <c r="AF159" s="259">
        <v>1.8315621614456177</v>
      </c>
      <c r="AG159" s="259">
        <v>1.8417385816574097</v>
      </c>
      <c r="AH159" s="259">
        <v>1.8499283790588379</v>
      </c>
      <c r="AI159" s="259">
        <v>1.8572144508361816</v>
      </c>
      <c r="AJ159" s="259">
        <v>1.863802433013916</v>
      </c>
      <c r="AK159" s="259">
        <v>1.869864821434021</v>
      </c>
      <c r="AL159" s="260">
        <v>1.8755183219909668</v>
      </c>
      <c r="AM159" s="263"/>
      <c r="AN159" s="253"/>
    </row>
    <row r="160" spans="1:40" ht="15.6" x14ac:dyDescent="0.3">
      <c r="A160" s="655" t="s">
        <v>165</v>
      </c>
      <c r="B160" s="324" t="s">
        <v>271</v>
      </c>
      <c r="C160" s="327">
        <v>1.2500534057617188</v>
      </c>
      <c r="D160" s="259">
        <v>1.2515802383422852</v>
      </c>
      <c r="E160" s="259">
        <v>1.2530715465545654</v>
      </c>
      <c r="F160" s="259">
        <v>1.2542135715484619</v>
      </c>
      <c r="G160" s="259">
        <v>1.2549881935119629</v>
      </c>
      <c r="H160" s="259">
        <v>1.2553819417953491</v>
      </c>
      <c r="I160" s="259">
        <v>1.2533310651779175</v>
      </c>
      <c r="J160" s="259">
        <v>1.2555437088012695</v>
      </c>
      <c r="K160" s="259">
        <v>1.2590235471725464</v>
      </c>
      <c r="L160" s="259">
        <v>1.2638412714004517</v>
      </c>
      <c r="M160" s="259">
        <v>1.2698558568954468</v>
      </c>
      <c r="N160" s="259">
        <v>1.2772390842437744</v>
      </c>
      <c r="O160" s="259">
        <v>1.2831476926803589</v>
      </c>
      <c r="P160" s="259">
        <v>1.28938889503479</v>
      </c>
      <c r="Q160" s="259">
        <v>1.2968810796737671</v>
      </c>
      <c r="R160" s="259">
        <v>1.3047913312911987</v>
      </c>
      <c r="S160" s="259">
        <v>1.3114280700683594</v>
      </c>
      <c r="T160" s="259">
        <v>1.3158740997314453</v>
      </c>
      <c r="U160" s="259">
        <v>1.316868782043457</v>
      </c>
      <c r="V160" s="259">
        <v>1.3178139925003052</v>
      </c>
      <c r="W160" s="259">
        <v>1.3195735216140747</v>
      </c>
      <c r="X160" s="259">
        <v>1.3215638399124146</v>
      </c>
      <c r="Y160" s="259">
        <v>1.3236476182937622</v>
      </c>
      <c r="Z160" s="259">
        <v>1.3270223140716553</v>
      </c>
      <c r="AA160" s="259">
        <v>1.3334174156188965</v>
      </c>
      <c r="AB160" s="259">
        <v>1.3439164161682129</v>
      </c>
      <c r="AC160" s="259">
        <v>1.3571134805679321</v>
      </c>
      <c r="AD160" s="259">
        <v>1.3715019226074219</v>
      </c>
      <c r="AE160" s="259">
        <v>1.3860739469528198</v>
      </c>
      <c r="AF160" s="259">
        <v>1.4002496004104614</v>
      </c>
      <c r="AG160" s="259">
        <v>1.4137735366821289</v>
      </c>
      <c r="AH160" s="259">
        <v>1.4265044927597046</v>
      </c>
      <c r="AI160" s="259">
        <v>1.4384278059005737</v>
      </c>
      <c r="AJ160" s="259">
        <v>1.4495924711227417</v>
      </c>
      <c r="AK160" s="259">
        <v>1.4600715637207031</v>
      </c>
      <c r="AL160" s="260">
        <v>1.4699406623840332</v>
      </c>
      <c r="AM160" s="263"/>
      <c r="AN160" s="253"/>
    </row>
    <row r="161" spans="1:40" ht="15.6" x14ac:dyDescent="0.3">
      <c r="A161" s="655"/>
      <c r="B161" s="324" t="s">
        <v>267</v>
      </c>
      <c r="C161" s="327">
        <v>1.731191873550415</v>
      </c>
      <c r="D161" s="259">
        <v>1.7337150573730469</v>
      </c>
      <c r="E161" s="259">
        <v>1.7361524105072021</v>
      </c>
      <c r="F161" s="259">
        <v>1.7381422519683838</v>
      </c>
      <c r="G161" s="259">
        <v>1.7396848201751709</v>
      </c>
      <c r="H161" s="259">
        <v>1.740777850151062</v>
      </c>
      <c r="I161" s="259">
        <v>1.7352426052093506</v>
      </c>
      <c r="J161" s="259">
        <v>1.7379788160324097</v>
      </c>
      <c r="K161" s="259">
        <v>1.7429573535919189</v>
      </c>
      <c r="L161" s="259">
        <v>1.7492941617965698</v>
      </c>
      <c r="M161" s="259">
        <v>1.7579314708709717</v>
      </c>
      <c r="N161" s="259">
        <v>1.7681515216827393</v>
      </c>
      <c r="O161" s="259">
        <v>1.7808213233947754</v>
      </c>
      <c r="P161" s="259">
        <v>1.7896068096160889</v>
      </c>
      <c r="Q161" s="259">
        <v>1.7992955446243286</v>
      </c>
      <c r="R161" s="259">
        <v>1.8092925548553467</v>
      </c>
      <c r="S161" s="259">
        <v>1.8177593946456909</v>
      </c>
      <c r="T161" s="259">
        <v>1.8224560022354126</v>
      </c>
      <c r="U161" s="259">
        <v>1.8237930536270142</v>
      </c>
      <c r="V161" s="259">
        <v>1.8253228664398193</v>
      </c>
      <c r="W161" s="259">
        <v>1.8278758525848389</v>
      </c>
      <c r="X161" s="259">
        <v>1.8307802677154541</v>
      </c>
      <c r="Y161" s="259">
        <v>1.8336904048919678</v>
      </c>
      <c r="Z161" s="259">
        <v>1.8381338119506836</v>
      </c>
      <c r="AA161" s="259">
        <v>1.8460674285888672</v>
      </c>
      <c r="AB161" s="259">
        <v>1.85868239402771</v>
      </c>
      <c r="AC161" s="259">
        <v>1.874325156211853</v>
      </c>
      <c r="AD161" s="259">
        <v>1.8912482261657715</v>
      </c>
      <c r="AE161" s="259">
        <v>1.9082974195480347</v>
      </c>
      <c r="AF161" s="259">
        <v>1.9248238801956177</v>
      </c>
      <c r="AG161" s="259">
        <v>1.9403307437896729</v>
      </c>
      <c r="AH161" s="259">
        <v>1.9548959732055664</v>
      </c>
      <c r="AI161" s="259">
        <v>1.968562126159668</v>
      </c>
      <c r="AJ161" s="259">
        <v>1.9813940525054932</v>
      </c>
      <c r="AK161" s="259">
        <v>1.9934817552566528</v>
      </c>
      <c r="AL161" s="260">
        <v>2.0049088001251221</v>
      </c>
      <c r="AM161" s="263"/>
      <c r="AN161" s="253"/>
    </row>
    <row r="162" spans="1:40" ht="15.6" x14ac:dyDescent="0.3">
      <c r="A162" s="655"/>
      <c r="B162" s="324" t="s">
        <v>268</v>
      </c>
      <c r="C162" s="327">
        <v>1.7600185871124268</v>
      </c>
      <c r="D162" s="259">
        <v>1.7626165151596069</v>
      </c>
      <c r="E162" s="259">
        <v>1.7651200294494629</v>
      </c>
      <c r="F162" s="259">
        <v>1.7671604156494141</v>
      </c>
      <c r="G162" s="259">
        <v>1.7687300443649292</v>
      </c>
      <c r="H162" s="259">
        <v>1.7698230743408203</v>
      </c>
      <c r="I162" s="259">
        <v>1.7650114297866821</v>
      </c>
      <c r="J162" s="259">
        <v>1.7677390575408936</v>
      </c>
      <c r="K162" s="259">
        <v>1.7726367712020874</v>
      </c>
      <c r="L162" s="259">
        <v>1.7788733243942261</v>
      </c>
      <c r="M162" s="259">
        <v>1.787420392036438</v>
      </c>
      <c r="N162" s="259">
        <v>1.7975846529006958</v>
      </c>
      <c r="O162" s="259">
        <v>1.8099442720413208</v>
      </c>
      <c r="P162" s="259">
        <v>1.8185867071151733</v>
      </c>
      <c r="Q162" s="259">
        <v>1.8282490968704224</v>
      </c>
      <c r="R162" s="259">
        <v>1.8382619619369507</v>
      </c>
      <c r="S162" s="259">
        <v>1.8466796875</v>
      </c>
      <c r="T162" s="259">
        <v>1.8512547016143799</v>
      </c>
      <c r="U162" s="259">
        <v>1.8522528409957886</v>
      </c>
      <c r="V162" s="259">
        <v>1.8534339666366577</v>
      </c>
      <c r="W162" s="259">
        <v>1.8556874990463257</v>
      </c>
      <c r="X162" s="259">
        <v>1.8583018779754639</v>
      </c>
      <c r="Y162" s="259">
        <v>1.860943078994751</v>
      </c>
      <c r="Z162" s="259">
        <v>1.8651916980743408</v>
      </c>
      <c r="AA162" s="259">
        <v>1.8731092214584351</v>
      </c>
      <c r="AB162" s="259">
        <v>1.8859434127807617</v>
      </c>
      <c r="AC162" s="259">
        <v>1.9019423723220825</v>
      </c>
      <c r="AD162" s="259">
        <v>1.9192646741867065</v>
      </c>
      <c r="AE162" s="259">
        <v>1.936701774597168</v>
      </c>
      <c r="AF162" s="259">
        <v>1.9535762071609497</v>
      </c>
      <c r="AG162" s="259">
        <v>1.9693922996520996</v>
      </c>
      <c r="AH162" s="259">
        <v>1.9842120409011841</v>
      </c>
      <c r="AI162" s="259">
        <v>1.9980782270431519</v>
      </c>
      <c r="AJ162" s="259">
        <v>2.0110604763031006</v>
      </c>
      <c r="AK162" s="259">
        <v>2.02325439453125</v>
      </c>
      <c r="AL162" s="260">
        <v>2.0347492694854736</v>
      </c>
      <c r="AM162" s="263"/>
      <c r="AN162" s="253"/>
    </row>
    <row r="163" spans="1:40" ht="15.6" x14ac:dyDescent="0.3">
      <c r="A163" s="655"/>
      <c r="B163" s="324" t="s">
        <v>269</v>
      </c>
      <c r="C163" s="327">
        <v>1.7942678928375244</v>
      </c>
      <c r="D163" s="259">
        <v>1.7969256639480591</v>
      </c>
      <c r="E163" s="259">
        <v>1.7994698286056519</v>
      </c>
      <c r="F163" s="259">
        <v>1.8015382289886475</v>
      </c>
      <c r="G163" s="259">
        <v>1.8031169176101685</v>
      </c>
      <c r="H163" s="259">
        <v>1.8041940927505493</v>
      </c>
      <c r="I163" s="259">
        <v>1.8004233837127686</v>
      </c>
      <c r="J163" s="259">
        <v>1.8031051158905029</v>
      </c>
      <c r="K163" s="259">
        <v>1.8078068494796753</v>
      </c>
      <c r="L163" s="259">
        <v>1.8137668371200562</v>
      </c>
      <c r="M163" s="259">
        <v>1.8219895362854004</v>
      </c>
      <c r="N163" s="259">
        <v>1.8318049907684326</v>
      </c>
      <c r="O163" s="259">
        <v>1.8438094854354858</v>
      </c>
      <c r="P163" s="259">
        <v>1.8521095514297485</v>
      </c>
      <c r="Q163" s="259">
        <v>1.8614859580993652</v>
      </c>
      <c r="R163" s="259">
        <v>1.8712378740310669</v>
      </c>
      <c r="S163" s="259">
        <v>1.8793684244155884</v>
      </c>
      <c r="T163" s="259">
        <v>1.8835382461547852</v>
      </c>
      <c r="U163" s="259">
        <v>1.8840826749801636</v>
      </c>
      <c r="V163" s="259">
        <v>1.8848434686660767</v>
      </c>
      <c r="W163" s="259">
        <v>1.8867218494415283</v>
      </c>
      <c r="X163" s="259">
        <v>1.8889831304550171</v>
      </c>
      <c r="Y163" s="259">
        <v>1.8912886381149292</v>
      </c>
      <c r="Z163" s="259">
        <v>1.8952373266220093</v>
      </c>
      <c r="AA163" s="259">
        <v>1.9029190540313721</v>
      </c>
      <c r="AB163" s="259">
        <v>1.9156012535095215</v>
      </c>
      <c r="AC163" s="259">
        <v>1.9315038919448853</v>
      </c>
      <c r="AD163" s="259">
        <v>1.9487560987472534</v>
      </c>
      <c r="AE163" s="259">
        <v>1.9661291837692261</v>
      </c>
      <c r="AF163" s="259">
        <v>1.9829297065734863</v>
      </c>
      <c r="AG163" s="259">
        <v>1.9986518621444702</v>
      </c>
      <c r="AH163" s="259">
        <v>2.0133543014526367</v>
      </c>
      <c r="AI163" s="259">
        <v>2.0270802974700928</v>
      </c>
      <c r="AJ163" s="259">
        <v>2.0398993492126465</v>
      </c>
      <c r="AK163" s="259">
        <v>2.0519077777862549</v>
      </c>
      <c r="AL163" s="260">
        <v>2.0631976127624512</v>
      </c>
      <c r="AM163" s="263"/>
      <c r="AN163" s="253"/>
    </row>
    <row r="164" spans="1:40" ht="16.2" thickBot="1" x14ac:dyDescent="0.35">
      <c r="A164" s="656"/>
      <c r="B164" s="325" t="s">
        <v>270</v>
      </c>
      <c r="C164" s="328">
        <v>1.7342362403869629</v>
      </c>
      <c r="D164" s="261">
        <v>1.7361814975738525</v>
      </c>
      <c r="E164" s="261">
        <v>1.7380162477493286</v>
      </c>
      <c r="F164" s="261">
        <v>1.7394194602966309</v>
      </c>
      <c r="G164" s="261">
        <v>1.7403589487075806</v>
      </c>
      <c r="H164" s="261">
        <v>1.7408016920089722</v>
      </c>
      <c r="I164" s="261">
        <v>1.7378913164138794</v>
      </c>
      <c r="J164" s="261">
        <v>1.740057110786438</v>
      </c>
      <c r="K164" s="261">
        <v>1.7436379194259644</v>
      </c>
      <c r="L164" s="261">
        <v>1.7485861778259277</v>
      </c>
      <c r="M164" s="261">
        <v>1.7549238204956055</v>
      </c>
      <c r="N164" s="261">
        <v>1.7625929117202759</v>
      </c>
      <c r="O164" s="261">
        <v>1.7685991525650024</v>
      </c>
      <c r="P164" s="261">
        <v>1.7746524810791016</v>
      </c>
      <c r="Q164" s="261">
        <v>1.7822248935699463</v>
      </c>
      <c r="R164" s="261">
        <v>1.7903022766113281</v>
      </c>
      <c r="S164" s="261">
        <v>1.7968031167984009</v>
      </c>
      <c r="T164" s="261">
        <v>1.8003673553466797</v>
      </c>
      <c r="U164" s="261">
        <v>1.7998626232147217</v>
      </c>
      <c r="V164" s="261">
        <v>1.7967122793197632</v>
      </c>
      <c r="W164" s="261">
        <v>1.7953560352325439</v>
      </c>
      <c r="X164" s="261">
        <v>1.794856071472168</v>
      </c>
      <c r="Y164" s="261">
        <v>1.794827938079834</v>
      </c>
      <c r="Z164" s="261">
        <v>1.7968987226486206</v>
      </c>
      <c r="AA164" s="261">
        <v>1.8033751249313354</v>
      </c>
      <c r="AB164" s="261">
        <v>1.815739631652832</v>
      </c>
      <c r="AC164" s="261">
        <v>1.8321259021759033</v>
      </c>
      <c r="AD164" s="261">
        <v>1.8505386114120483</v>
      </c>
      <c r="AE164" s="261">
        <v>1.8686059713363647</v>
      </c>
      <c r="AF164" s="261">
        <v>1.8840650320053101</v>
      </c>
      <c r="AG164" s="261">
        <v>1.8986796140670776</v>
      </c>
      <c r="AH164" s="261">
        <v>1.912308931350708</v>
      </c>
      <c r="AI164" s="261">
        <v>1.9249464273452759</v>
      </c>
      <c r="AJ164" s="261">
        <v>1.9366558790206909</v>
      </c>
      <c r="AK164" s="261">
        <v>1.9475265741348267</v>
      </c>
      <c r="AL164" s="262">
        <v>1.9576517343521118</v>
      </c>
      <c r="AM164" s="263"/>
      <c r="AN164" s="253"/>
    </row>
    <row r="165" spans="1:40" ht="15.6" x14ac:dyDescent="0.3">
      <c r="A165" s="253"/>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253"/>
    </row>
    <row r="166" spans="1:40" ht="15.6" x14ac:dyDescent="0.3">
      <c r="A166" s="253"/>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53"/>
    </row>
    <row r="167" spans="1:40" x14ac:dyDescent="0.3">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row>
    <row r="168" spans="1:40" x14ac:dyDescent="0.3">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row>
    <row r="169" spans="1:40" x14ac:dyDescent="0.3">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row>
    <row r="170" spans="1:40" x14ac:dyDescent="0.3">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row>
    <row r="171" spans="1:40" x14ac:dyDescent="0.3">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row>
    <row r="172" spans="1:40" x14ac:dyDescent="0.3">
      <c r="B172" s="252"/>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row>
    <row r="173" spans="1:40" x14ac:dyDescent="0.3">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row>
    <row r="174" spans="1:40" x14ac:dyDescent="0.3">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row>
    <row r="175" spans="1:40" x14ac:dyDescent="0.3">
      <c r="B175" s="252"/>
    </row>
    <row r="176" spans="1:40" x14ac:dyDescent="0.3">
      <c r="B176" s="252"/>
    </row>
    <row r="177" spans="2:2" x14ac:dyDescent="0.3">
      <c r="B177" s="252"/>
    </row>
    <row r="178" spans="2:2" x14ac:dyDescent="0.3">
      <c r="B178" s="252"/>
    </row>
    <row r="179" spans="2:2" x14ac:dyDescent="0.3">
      <c r="B179" s="252"/>
    </row>
    <row r="180" spans="2:2" x14ac:dyDescent="0.3">
      <c r="B180" s="252"/>
    </row>
    <row r="181" spans="2:2" x14ac:dyDescent="0.3">
      <c r="B181" s="252"/>
    </row>
    <row r="182" spans="2:2" x14ac:dyDescent="0.3">
      <c r="B182" s="252"/>
    </row>
    <row r="183" spans="2:2" x14ac:dyDescent="0.3">
      <c r="B183" s="252"/>
    </row>
    <row r="184" spans="2:2" x14ac:dyDescent="0.3">
      <c r="B184" s="252"/>
    </row>
  </sheetData>
  <mergeCells count="10">
    <mergeCell ref="AA4:AF4"/>
    <mergeCell ref="A122:A126"/>
    <mergeCell ref="A127:A131"/>
    <mergeCell ref="A160:A164"/>
    <mergeCell ref="A132:A136"/>
    <mergeCell ref="A137:A141"/>
    <mergeCell ref="A145:A149"/>
    <mergeCell ref="A150:A154"/>
    <mergeCell ref="A155:A159"/>
    <mergeCell ref="H4:N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FF"/>
  </sheetPr>
  <dimension ref="B3:U40"/>
  <sheetViews>
    <sheetView topLeftCell="A2" zoomScale="55" zoomScaleNormal="55" workbookViewId="0">
      <selection activeCell="U29" sqref="U29"/>
    </sheetView>
  </sheetViews>
  <sheetFormatPr baseColWidth="10" defaultRowHeight="14.4" x14ac:dyDescent="0.3"/>
  <cols>
    <col min="4" max="4" width="14.44140625" customWidth="1"/>
    <col min="5" max="5" width="14.33203125" customWidth="1"/>
    <col min="14" max="14" width="15" customWidth="1"/>
    <col min="15" max="15" width="14.21875" customWidth="1"/>
  </cols>
  <sheetData>
    <row r="3" spans="2:21" ht="15" thickBot="1" x14ac:dyDescent="0.35"/>
    <row r="4" spans="2:21" ht="30" customHeight="1" x14ac:dyDescent="0.3">
      <c r="B4" s="658" t="s">
        <v>250</v>
      </c>
      <c r="C4" s="659"/>
      <c r="D4" s="659"/>
      <c r="E4" s="659"/>
      <c r="F4" s="659"/>
      <c r="G4" s="659"/>
      <c r="H4" s="659"/>
      <c r="I4" s="659"/>
      <c r="J4" s="659"/>
      <c r="K4" s="659"/>
      <c r="L4" s="659"/>
      <c r="M4" s="659"/>
      <c r="N4" s="659"/>
      <c r="O4" s="659"/>
      <c r="P4" s="659"/>
      <c r="Q4" s="659"/>
      <c r="R4" s="659"/>
      <c r="S4" s="659"/>
      <c r="T4" s="659"/>
      <c r="U4" s="660"/>
    </row>
    <row r="5" spans="2:21" ht="23.4" customHeight="1" thickBot="1" x14ac:dyDescent="0.35">
      <c r="B5" s="661"/>
      <c r="C5" s="662"/>
      <c r="D5" s="662"/>
      <c r="E5" s="662"/>
      <c r="F5" s="662"/>
      <c r="G5" s="662"/>
      <c r="H5" s="662"/>
      <c r="I5" s="662"/>
      <c r="J5" s="662"/>
      <c r="K5" s="662"/>
      <c r="L5" s="662"/>
      <c r="M5" s="662"/>
      <c r="N5" s="662"/>
      <c r="O5" s="662"/>
      <c r="P5" s="662"/>
      <c r="Q5" s="662"/>
      <c r="R5" s="662"/>
      <c r="S5" s="662"/>
      <c r="T5" s="662"/>
      <c r="U5" s="663"/>
    </row>
    <row r="6" spans="2:21" x14ac:dyDescent="0.3">
      <c r="B6" s="240"/>
      <c r="C6" s="131"/>
      <c r="D6" s="131"/>
      <c r="E6" s="131"/>
      <c r="F6" s="131"/>
      <c r="G6" s="131"/>
      <c r="H6" s="131"/>
      <c r="I6" s="131"/>
      <c r="J6" s="131"/>
      <c r="K6" s="131"/>
      <c r="L6" s="131"/>
      <c r="M6" s="131"/>
      <c r="N6" s="131"/>
      <c r="O6" s="131"/>
      <c r="P6" s="131"/>
      <c r="Q6" s="131"/>
      <c r="R6" s="131"/>
      <c r="S6" s="131"/>
      <c r="T6" s="131"/>
      <c r="U6" s="241"/>
    </row>
    <row r="7" spans="2:21" ht="15" thickBot="1" x14ac:dyDescent="0.35">
      <c r="B7" s="170"/>
      <c r="C7" s="167"/>
      <c r="D7" s="167"/>
      <c r="E7" s="167"/>
      <c r="F7" s="167"/>
      <c r="G7" s="167"/>
      <c r="H7" s="167"/>
      <c r="I7" s="167"/>
      <c r="J7" s="167"/>
      <c r="K7" s="167"/>
      <c r="L7" s="167"/>
      <c r="M7" s="167"/>
      <c r="N7" s="167"/>
      <c r="O7" s="167"/>
      <c r="P7" s="167"/>
      <c r="Q7" s="167"/>
      <c r="R7" s="167"/>
      <c r="S7" s="167"/>
      <c r="T7" s="167"/>
      <c r="U7" s="171"/>
    </row>
    <row r="8" spans="2:21" ht="15" thickBot="1" x14ac:dyDescent="0.35">
      <c r="B8" s="170"/>
      <c r="C8" s="168"/>
      <c r="D8" s="671" t="s">
        <v>186</v>
      </c>
      <c r="E8" s="672"/>
      <c r="F8" s="672"/>
      <c r="G8" s="672"/>
      <c r="H8" s="672"/>
      <c r="I8" s="673"/>
      <c r="J8" s="169"/>
      <c r="K8" s="167"/>
      <c r="L8" s="167"/>
      <c r="M8" s="168"/>
      <c r="N8" s="671" t="s">
        <v>185</v>
      </c>
      <c r="O8" s="672"/>
      <c r="P8" s="672"/>
      <c r="Q8" s="672"/>
      <c r="R8" s="672"/>
      <c r="S8" s="673"/>
      <c r="T8" s="169"/>
      <c r="U8" s="171"/>
    </row>
    <row r="9" spans="2:21" ht="15" thickBot="1" x14ac:dyDescent="0.35">
      <c r="B9" s="170"/>
      <c r="C9" s="170"/>
      <c r="D9" s="167"/>
      <c r="E9" s="167"/>
      <c r="F9" s="167"/>
      <c r="G9" s="167"/>
      <c r="H9" s="167"/>
      <c r="I9" s="167"/>
      <c r="J9" s="171"/>
      <c r="K9" s="167"/>
      <c r="L9" s="167"/>
      <c r="M9" s="170"/>
      <c r="N9" s="167"/>
      <c r="O9" s="167"/>
      <c r="P9" s="167"/>
      <c r="Q9" s="167"/>
      <c r="R9" s="167"/>
      <c r="S9" s="167"/>
      <c r="T9" s="171"/>
      <c r="U9" s="171"/>
    </row>
    <row r="10" spans="2:21" ht="15" thickBot="1" x14ac:dyDescent="0.35">
      <c r="B10" s="170"/>
      <c r="C10" s="170"/>
      <c r="D10" s="674"/>
      <c r="E10" s="675"/>
      <c r="F10" s="151" t="s">
        <v>162</v>
      </c>
      <c r="G10" s="151" t="s">
        <v>163</v>
      </c>
      <c r="H10" s="151" t="s">
        <v>164</v>
      </c>
      <c r="I10" s="151" t="s">
        <v>165</v>
      </c>
      <c r="J10" s="171"/>
      <c r="K10" s="167"/>
      <c r="L10" s="167"/>
      <c r="M10" s="170"/>
      <c r="N10" s="674"/>
      <c r="O10" s="675"/>
      <c r="P10" s="151" t="s">
        <v>162</v>
      </c>
      <c r="Q10" s="151" t="s">
        <v>163</v>
      </c>
      <c r="R10" s="151" t="s">
        <v>164</v>
      </c>
      <c r="S10" s="151" t="s">
        <v>165</v>
      </c>
      <c r="T10" s="171"/>
      <c r="U10" s="171"/>
    </row>
    <row r="11" spans="2:21" ht="28.2" thickBot="1" x14ac:dyDescent="0.35">
      <c r="B11" s="170"/>
      <c r="C11" s="170"/>
      <c r="D11" s="668" t="s">
        <v>166</v>
      </c>
      <c r="E11" s="152" t="s">
        <v>167</v>
      </c>
      <c r="F11" s="320">
        <v>1.8680117364056059E-7</v>
      </c>
      <c r="G11" s="320">
        <v>3.6165042160973826E-7</v>
      </c>
      <c r="H11" s="320">
        <v>1.3631396313940058E-6</v>
      </c>
      <c r="I11" s="320">
        <v>5.3185675596978399E-7</v>
      </c>
      <c r="J11" s="171"/>
      <c r="K11" s="167"/>
      <c r="L11" s="167"/>
      <c r="M11" s="170"/>
      <c r="N11" s="668" t="s">
        <v>166</v>
      </c>
      <c r="O11" s="152" t="s">
        <v>167</v>
      </c>
      <c r="P11" s="153">
        <v>6.9739101604682219E-8</v>
      </c>
      <c r="Q11" s="153">
        <v>1.3501615114819288E-7</v>
      </c>
      <c r="R11" s="153">
        <v>5.089054297968687E-7</v>
      </c>
      <c r="S11" s="153">
        <v>1.9855984589867148E-7</v>
      </c>
      <c r="T11" s="171"/>
      <c r="U11" s="171"/>
    </row>
    <row r="12" spans="2:21" ht="15" thickBot="1" x14ac:dyDescent="0.35">
      <c r="B12" s="170"/>
      <c r="C12" s="170"/>
      <c r="D12" s="670"/>
      <c r="E12" s="154" t="s">
        <v>168</v>
      </c>
      <c r="F12" s="155">
        <v>2.6796301826834679E-3</v>
      </c>
      <c r="G12" s="155">
        <v>5.1760291680693626E-3</v>
      </c>
      <c r="H12" s="155">
        <v>1.5826152637600899E-2</v>
      </c>
      <c r="I12" s="155">
        <v>6.6908863373100758E-3</v>
      </c>
      <c r="J12" s="171"/>
      <c r="K12" s="167"/>
      <c r="L12" s="167"/>
      <c r="M12" s="170"/>
      <c r="N12" s="670"/>
      <c r="O12" s="154" t="s">
        <v>168</v>
      </c>
      <c r="P12" s="155">
        <v>1.0003952775150537E-3</v>
      </c>
      <c r="Q12" s="155">
        <v>1.9323842134326696E-3</v>
      </c>
      <c r="R12" s="155">
        <v>5.9084300883114338E-3</v>
      </c>
      <c r="S12" s="155">
        <v>2.4979310110211372E-3</v>
      </c>
      <c r="T12" s="171"/>
      <c r="U12" s="171"/>
    </row>
    <row r="13" spans="2:21" ht="27" customHeight="1" thickBot="1" x14ac:dyDescent="0.35">
      <c r="B13" s="170"/>
      <c r="C13" s="170"/>
      <c r="D13" s="664" t="s">
        <v>169</v>
      </c>
      <c r="E13" s="665"/>
      <c r="F13" s="156">
        <v>0.11193087697029114</v>
      </c>
      <c r="G13" s="156">
        <v>0.13788951933383942</v>
      </c>
      <c r="H13" s="156">
        <v>0.13602139055728912</v>
      </c>
      <c r="I13" s="156">
        <v>0.13848868012428284</v>
      </c>
      <c r="J13" s="171"/>
      <c r="K13" s="167"/>
      <c r="L13" s="167"/>
      <c r="M13" s="170"/>
      <c r="N13" s="664" t="s">
        <v>169</v>
      </c>
      <c r="O13" s="665"/>
      <c r="P13" s="156">
        <v>4.1787527501583099E-2</v>
      </c>
      <c r="Q13" s="156">
        <v>5.1478754729032516E-2</v>
      </c>
      <c r="R13" s="156">
        <v>5.0781320780515671E-2</v>
      </c>
      <c r="S13" s="156">
        <v>5.1702439785003662E-2</v>
      </c>
      <c r="T13" s="171"/>
      <c r="U13" s="171"/>
    </row>
    <row r="14" spans="2:21" ht="15" thickBot="1" x14ac:dyDescent="0.35">
      <c r="B14" s="170"/>
      <c r="C14" s="170"/>
      <c r="D14" s="666" t="s">
        <v>52</v>
      </c>
      <c r="E14" s="667"/>
      <c r="F14" s="157">
        <f>SUMA(F11:F13)</f>
        <v>0.11461069395414825</v>
      </c>
      <c r="G14" s="157">
        <f>SUMA(G11:G13)</f>
        <v>0.14306591015233039</v>
      </c>
      <c r="H14" s="157">
        <f>SUMA(H11:H13)</f>
        <v>0.15184890633452142</v>
      </c>
      <c r="I14" s="157">
        <f>SUMA(I11:I13)</f>
        <v>0.14518009831834888</v>
      </c>
      <c r="J14" s="171"/>
      <c r="K14" s="167"/>
      <c r="L14" s="167"/>
      <c r="M14" s="170"/>
      <c r="N14" s="666" t="s">
        <v>52</v>
      </c>
      <c r="O14" s="667"/>
      <c r="P14" s="162">
        <f>SUMA(P11:P13)</f>
        <v>4.2787992518199758E-2</v>
      </c>
      <c r="Q14" s="162">
        <f>SUMA(Q11:Q13)</f>
        <v>5.3411273958616334E-2</v>
      </c>
      <c r="R14" s="162">
        <f>SUMA(R11:R13)</f>
        <v>5.6690259774256901E-2</v>
      </c>
      <c r="S14" s="162">
        <f>SUMA(S11:S13)</f>
        <v>5.4200569355870698E-2</v>
      </c>
      <c r="T14" s="171"/>
      <c r="U14" s="171"/>
    </row>
    <row r="15" spans="2:21" ht="28.2" thickBot="1" x14ac:dyDescent="0.35">
      <c r="B15" s="170"/>
      <c r="C15" s="170"/>
      <c r="D15" s="668" t="s">
        <v>170</v>
      </c>
      <c r="E15" s="152" t="s">
        <v>167</v>
      </c>
      <c r="F15" s="155">
        <v>9.3761030584573746E-3</v>
      </c>
      <c r="G15" s="155">
        <v>1.8044272437691689E-2</v>
      </c>
      <c r="H15" s="155">
        <v>8.616282045841217E-2</v>
      </c>
      <c r="I15" s="155">
        <v>3.2930135726928711E-2</v>
      </c>
      <c r="J15" s="171"/>
      <c r="K15" s="167"/>
      <c r="L15" s="167"/>
      <c r="M15" s="170"/>
      <c r="N15" s="668" t="s">
        <v>170</v>
      </c>
      <c r="O15" s="152" t="s">
        <v>167</v>
      </c>
      <c r="P15" s="159">
        <v>3.2146640587598085E-3</v>
      </c>
      <c r="Q15" s="155">
        <v>6.1866077594459057E-3</v>
      </c>
      <c r="R15" s="155">
        <v>2.9541539028286934E-2</v>
      </c>
      <c r="S15" s="155">
        <v>1.1290332302451134E-2</v>
      </c>
      <c r="T15" s="171"/>
      <c r="U15" s="171"/>
    </row>
    <row r="16" spans="2:21" ht="28.2" thickBot="1" x14ac:dyDescent="0.35">
      <c r="B16" s="170"/>
      <c r="C16" s="170"/>
      <c r="D16" s="669"/>
      <c r="E16" s="158" t="s">
        <v>171</v>
      </c>
      <c r="F16" s="155">
        <v>1.4772911556065083E-2</v>
      </c>
      <c r="G16" s="155">
        <v>2.9924983158707619E-2</v>
      </c>
      <c r="H16" s="155">
        <v>0.11126907914876938</v>
      </c>
      <c r="I16" s="155">
        <v>4.9559865146875381E-2</v>
      </c>
      <c r="J16" s="171"/>
      <c r="K16" s="167"/>
      <c r="L16" s="167"/>
      <c r="M16" s="170"/>
      <c r="N16" s="669"/>
      <c r="O16" s="158" t="s">
        <v>171</v>
      </c>
      <c r="P16" s="155">
        <v>5.0649982877075672E-3</v>
      </c>
      <c r="Q16" s="155">
        <v>1.0259994305670261E-2</v>
      </c>
      <c r="R16" s="155">
        <v>3.8149397820234299E-2</v>
      </c>
      <c r="S16" s="155">
        <v>1.6991952434182167E-2</v>
      </c>
      <c r="T16" s="171"/>
      <c r="U16" s="171"/>
    </row>
    <row r="17" spans="2:21" ht="15" thickBot="1" x14ac:dyDescent="0.35">
      <c r="B17" s="170"/>
      <c r="C17" s="170"/>
      <c r="D17" s="669"/>
      <c r="E17" s="154" t="s">
        <v>168</v>
      </c>
      <c r="F17" s="159">
        <v>5.7167340070009232E-2</v>
      </c>
      <c r="G17" s="155">
        <v>0.11510737985372543</v>
      </c>
      <c r="H17" s="159">
        <v>0.36195081472396851</v>
      </c>
      <c r="I17" s="155">
        <v>0.15350028872489929</v>
      </c>
      <c r="J17" s="171"/>
      <c r="K17" s="167"/>
      <c r="L17" s="167"/>
      <c r="M17" s="170"/>
      <c r="N17" s="669"/>
      <c r="O17" s="154" t="s">
        <v>168</v>
      </c>
      <c r="P17" s="155">
        <v>1.9600231200456619E-2</v>
      </c>
      <c r="Q17" s="155">
        <v>3.9465386420488358E-2</v>
      </c>
      <c r="R17" s="155">
        <v>0.12409742176532745</v>
      </c>
      <c r="S17" s="155">
        <v>5.2628669887781143E-2</v>
      </c>
      <c r="T17" s="171"/>
      <c r="U17" s="171"/>
    </row>
    <row r="18" spans="2:21" ht="15" thickBot="1" x14ac:dyDescent="0.35">
      <c r="B18" s="170"/>
      <c r="C18" s="170"/>
      <c r="D18" s="670"/>
      <c r="E18" s="160" t="s">
        <v>172</v>
      </c>
      <c r="F18" s="155">
        <v>4.1811294853687286E-2</v>
      </c>
      <c r="G18" s="155">
        <v>9.2827066779136658E-2</v>
      </c>
      <c r="H18" s="155">
        <v>5.2302636206150055E-2</v>
      </c>
      <c r="I18" s="155">
        <v>1.8875399604439735E-2</v>
      </c>
      <c r="J18" s="171"/>
      <c r="K18" s="167"/>
      <c r="L18" s="167"/>
      <c r="M18" s="170"/>
      <c r="N18" s="670"/>
      <c r="O18" s="160" t="s">
        <v>172</v>
      </c>
      <c r="P18" s="155">
        <v>1.4335301704704762E-2</v>
      </c>
      <c r="Q18" s="155">
        <v>3.1826421618461609E-2</v>
      </c>
      <c r="R18" s="155">
        <v>1.7932333052158356E-2</v>
      </c>
      <c r="S18" s="155">
        <v>6.4715659245848656E-3</v>
      </c>
      <c r="T18" s="171"/>
      <c r="U18" s="171"/>
    </row>
    <row r="19" spans="2:21" ht="24.6" customHeight="1" thickBot="1" x14ac:dyDescent="0.35">
      <c r="B19" s="170"/>
      <c r="C19" s="170"/>
      <c r="D19" s="664" t="s">
        <v>173</v>
      </c>
      <c r="E19" s="665"/>
      <c r="F19" s="156">
        <v>1.0590121746063232</v>
      </c>
      <c r="G19" s="156">
        <v>1.2820758819580078</v>
      </c>
      <c r="H19" s="161">
        <v>1.2867010831832886</v>
      </c>
      <c r="I19" s="156">
        <v>1.3191103935241699</v>
      </c>
      <c r="J19" s="171"/>
      <c r="K19" s="167"/>
      <c r="L19" s="167"/>
      <c r="M19" s="170"/>
      <c r="N19" s="664" t="s">
        <v>173</v>
      </c>
      <c r="O19" s="665"/>
      <c r="P19" s="156">
        <v>0.36308988928794861</v>
      </c>
      <c r="Q19" s="156">
        <v>0.43956884741783142</v>
      </c>
      <c r="R19" s="156">
        <v>0.44115465879440308</v>
      </c>
      <c r="S19" s="156">
        <v>0.4522663950920105</v>
      </c>
      <c r="T19" s="171"/>
      <c r="U19" s="171"/>
    </row>
    <row r="20" spans="2:21" ht="15" thickBot="1" x14ac:dyDescent="0.35">
      <c r="B20" s="170"/>
      <c r="C20" s="170"/>
      <c r="D20" s="666" t="s">
        <v>52</v>
      </c>
      <c r="E20" s="667"/>
      <c r="F20" s="157">
        <f>SUMA(F15:F19)</f>
        <v>1.1821398241445422</v>
      </c>
      <c r="G20" s="157">
        <f>SUMA(G15:G19)</f>
        <v>1.5379795841872692</v>
      </c>
      <c r="H20" s="157">
        <f>SUMA(H15:H19)</f>
        <v>1.8983864337205887</v>
      </c>
      <c r="I20" s="157">
        <f>SUMA(I15:I19)</f>
        <v>1.573976082727313</v>
      </c>
      <c r="J20" s="171"/>
      <c r="K20" s="167"/>
      <c r="L20" s="167"/>
      <c r="M20" s="170"/>
      <c r="N20" s="666" t="s">
        <v>52</v>
      </c>
      <c r="O20" s="667"/>
      <c r="P20" s="162">
        <f>SUMA(P15:P19)</f>
        <v>0.40530508453957736</v>
      </c>
      <c r="Q20" s="162">
        <f>SUMA(Q15:Q19)</f>
        <v>0.52730725752189755</v>
      </c>
      <c r="R20" s="162">
        <f>SUMA(R15:R19)</f>
        <v>0.65087535046041012</v>
      </c>
      <c r="S20" s="162">
        <f>SUMA(S15:S19)</f>
        <v>0.53964891564100981</v>
      </c>
      <c r="T20" s="171"/>
      <c r="U20" s="171"/>
    </row>
    <row r="21" spans="2:21" ht="42.6" customHeight="1" thickBot="1" x14ac:dyDescent="0.35">
      <c r="B21" s="170"/>
      <c r="C21" s="170"/>
      <c r="D21" s="188" t="s">
        <v>184</v>
      </c>
      <c r="E21" s="154" t="s">
        <v>168</v>
      </c>
      <c r="F21" s="155">
        <v>0.53372818231582642</v>
      </c>
      <c r="G21" s="159">
        <v>1.1189923286437988</v>
      </c>
      <c r="H21" s="155">
        <v>3.5592968463897705</v>
      </c>
      <c r="I21" s="155">
        <v>1.5262902975082397</v>
      </c>
      <c r="J21" s="171"/>
      <c r="K21" s="167"/>
      <c r="L21" s="167"/>
      <c r="M21" s="170"/>
      <c r="N21" s="188" t="s">
        <v>184</v>
      </c>
      <c r="O21" s="154" t="s">
        <v>168</v>
      </c>
      <c r="P21" s="155">
        <v>2.6502363383769989E-2</v>
      </c>
      <c r="Q21" s="155">
        <v>5.5563755333423615E-2</v>
      </c>
      <c r="R21" s="155">
        <v>0.17673748731613159</v>
      </c>
      <c r="S21" s="155">
        <v>7.5788207352161407E-2</v>
      </c>
      <c r="T21" s="171"/>
      <c r="U21" s="171"/>
    </row>
    <row r="22" spans="2:21" ht="24.6" customHeight="1" thickBot="1" x14ac:dyDescent="0.35">
      <c r="B22" s="170"/>
      <c r="C22" s="170"/>
      <c r="D22" s="664" t="s">
        <v>174</v>
      </c>
      <c r="E22" s="665"/>
      <c r="F22" s="156">
        <v>0.95994114875793457</v>
      </c>
      <c r="G22" s="156">
        <v>1.2499861717224121</v>
      </c>
      <c r="H22" s="156">
        <v>1.2410565614700317</v>
      </c>
      <c r="I22" s="156">
        <v>1.2748955488204956</v>
      </c>
      <c r="J22" s="171"/>
      <c r="K22" s="167"/>
      <c r="L22" s="167"/>
      <c r="M22" s="170"/>
      <c r="N22" s="664" t="s">
        <v>174</v>
      </c>
      <c r="O22" s="665"/>
      <c r="P22" s="156">
        <v>4.7666043043136597E-2</v>
      </c>
      <c r="Q22" s="156">
        <v>6.2068276107311249E-2</v>
      </c>
      <c r="R22" s="156">
        <v>6.1624877154827118E-2</v>
      </c>
      <c r="S22" s="156">
        <v>6.330515444278717E-2</v>
      </c>
      <c r="T22" s="171"/>
      <c r="U22" s="171"/>
    </row>
    <row r="23" spans="2:21" ht="15" thickBot="1" x14ac:dyDescent="0.35">
      <c r="B23" s="170"/>
      <c r="C23" s="170"/>
      <c r="D23" s="666" t="s">
        <v>52</v>
      </c>
      <c r="E23" s="667"/>
      <c r="F23" s="157">
        <f>SUMA(F21:F22)</f>
        <v>1.493669331073761</v>
      </c>
      <c r="G23" s="157">
        <f>SUMA(G21:G22)</f>
        <v>2.3689785003662109</v>
      </c>
      <c r="H23" s="157">
        <f>SUMA(H21:H22)</f>
        <v>4.8003534078598022</v>
      </c>
      <c r="I23" s="157">
        <f>SUMA(I21:I22)</f>
        <v>2.8011858463287354</v>
      </c>
      <c r="J23" s="171"/>
      <c r="K23" s="167"/>
      <c r="L23" s="167"/>
      <c r="M23" s="170"/>
      <c r="N23" s="666" t="s">
        <v>52</v>
      </c>
      <c r="O23" s="667"/>
      <c r="P23" s="157">
        <f>SUMA(P21:P22)</f>
        <v>7.4168406426906586E-2</v>
      </c>
      <c r="Q23" s="157">
        <f>SUMA(Q21:Q22)</f>
        <v>0.11763203144073486</v>
      </c>
      <c r="R23" s="157">
        <f>SUMA(R21:R22)</f>
        <v>0.23836236447095871</v>
      </c>
      <c r="S23" s="157">
        <f>SUMA(S21:S22)</f>
        <v>0.13909336179494858</v>
      </c>
      <c r="T23" s="171"/>
      <c r="U23" s="171"/>
    </row>
    <row r="24" spans="2:21" ht="27" thickBot="1" x14ac:dyDescent="0.35">
      <c r="B24" s="170"/>
      <c r="C24" s="170"/>
      <c r="D24" s="188" t="s">
        <v>175</v>
      </c>
      <c r="E24" s="154" t="s">
        <v>168</v>
      </c>
      <c r="F24" s="155">
        <v>0.51162827014923096</v>
      </c>
      <c r="G24" s="155">
        <v>0.96176600456237793</v>
      </c>
      <c r="H24" s="155">
        <v>2.9949309825897217</v>
      </c>
      <c r="I24" s="155">
        <v>1.2136571407318115</v>
      </c>
      <c r="J24" s="171"/>
      <c r="K24" s="167"/>
      <c r="L24" s="167"/>
      <c r="M24" s="170"/>
      <c r="N24" s="188" t="s">
        <v>175</v>
      </c>
      <c r="O24" s="154" t="s">
        <v>168</v>
      </c>
      <c r="P24" s="155">
        <v>0.17486028373241425</v>
      </c>
      <c r="Q24" s="159">
        <v>0.328704833984375</v>
      </c>
      <c r="R24" s="155">
        <v>1.0235840082168579</v>
      </c>
      <c r="S24" s="155">
        <v>0.4147942066192627</v>
      </c>
      <c r="T24" s="171"/>
      <c r="U24" s="171"/>
    </row>
    <row r="25" spans="2:21" ht="25.2" customHeight="1" thickBot="1" x14ac:dyDescent="0.35">
      <c r="B25" s="170"/>
      <c r="C25" s="170"/>
      <c r="D25" s="664" t="s">
        <v>176</v>
      </c>
      <c r="E25" s="665"/>
      <c r="F25" s="156">
        <v>1.3658358715474606E-2</v>
      </c>
      <c r="G25" s="156">
        <v>1.3814415782690048E-2</v>
      </c>
      <c r="H25" s="156">
        <v>1.3855086639523506E-2</v>
      </c>
      <c r="I25" s="156">
        <v>1.4124138280749321E-2</v>
      </c>
      <c r="J25" s="171"/>
      <c r="K25" s="167"/>
      <c r="L25" s="167"/>
      <c r="M25" s="170"/>
      <c r="N25" s="664" t="s">
        <v>176</v>
      </c>
      <c r="O25" s="665"/>
      <c r="P25" s="156">
        <v>4.6680467203259468E-3</v>
      </c>
      <c r="Q25" s="156">
        <v>4.7213826328516006E-3</v>
      </c>
      <c r="R25" s="156">
        <v>4.7352826222777367E-3</v>
      </c>
      <c r="S25" s="156">
        <v>4.8272372223436832E-3</v>
      </c>
      <c r="T25" s="171"/>
      <c r="U25" s="171"/>
    </row>
    <row r="26" spans="2:21" ht="15" thickBot="1" x14ac:dyDescent="0.35">
      <c r="B26" s="170"/>
      <c r="C26" s="170"/>
      <c r="D26" s="666" t="s">
        <v>52</v>
      </c>
      <c r="E26" s="667"/>
      <c r="F26" s="157">
        <f>SUMA(F24:F25)</f>
        <v>0.52528662886470556</v>
      </c>
      <c r="G26" s="157">
        <f>SUMA(G24:G25)</f>
        <v>0.97558042034506798</v>
      </c>
      <c r="H26" s="157">
        <f>SUMA(H24:H25)</f>
        <v>3.0087860692292452</v>
      </c>
      <c r="I26" s="157">
        <f>SUMA(I24:I25)</f>
        <v>1.2277812790125608</v>
      </c>
      <c r="J26" s="171"/>
      <c r="K26" s="167"/>
      <c r="L26" s="167"/>
      <c r="M26" s="170"/>
      <c r="N26" s="666" t="s">
        <v>52</v>
      </c>
      <c r="O26" s="667"/>
      <c r="P26" s="157">
        <f>SUMA(P24:P25)</f>
        <v>0.17952833045274019</v>
      </c>
      <c r="Q26" s="157">
        <f>SUMA(Q24:Q25)</f>
        <v>0.3334262166172266</v>
      </c>
      <c r="R26" s="157">
        <f>SUMA(R24:R25)</f>
        <v>1.0283192908391356</v>
      </c>
      <c r="S26" s="157">
        <f>SUMA(S24:S25)</f>
        <v>0.41962144384160638</v>
      </c>
      <c r="T26" s="171"/>
      <c r="U26" s="171"/>
    </row>
    <row r="27" spans="2:21" ht="39" customHeight="1" thickBot="1" x14ac:dyDescent="0.35">
      <c r="B27" s="170"/>
      <c r="C27" s="170"/>
      <c r="D27" s="188" t="s">
        <v>177</v>
      </c>
      <c r="E27" s="154" t="s">
        <v>168</v>
      </c>
      <c r="F27" s="155">
        <v>2.1758478134870529E-2</v>
      </c>
      <c r="G27" s="155">
        <v>3.466295450925827E-2</v>
      </c>
      <c r="H27" s="155">
        <v>0.10059650242328644</v>
      </c>
      <c r="I27" s="155">
        <v>4.4601447880268097E-2</v>
      </c>
      <c r="J27" s="171"/>
      <c r="K27" s="167"/>
      <c r="L27" s="167"/>
      <c r="M27" s="170"/>
      <c r="N27" s="188" t="s">
        <v>177</v>
      </c>
      <c r="O27" s="154" t="s">
        <v>168</v>
      </c>
      <c r="P27" s="155">
        <v>1.2041099369525909E-2</v>
      </c>
      <c r="Q27" s="155">
        <v>1.9182410091161728E-2</v>
      </c>
      <c r="R27" s="155">
        <v>5.5669911205768585E-2</v>
      </c>
      <c r="S27" s="155">
        <v>2.4682354182004929E-2</v>
      </c>
      <c r="T27" s="171"/>
      <c r="U27" s="171"/>
    </row>
    <row r="28" spans="2:21" ht="25.2" customHeight="1" thickBot="1" x14ac:dyDescent="0.35">
      <c r="B28" s="170"/>
      <c r="C28" s="170"/>
      <c r="D28" s="664" t="s">
        <v>178</v>
      </c>
      <c r="E28" s="665"/>
      <c r="F28" s="156">
        <v>1.3612058162689209</v>
      </c>
      <c r="G28" s="156">
        <v>1.7503155469894409</v>
      </c>
      <c r="H28" s="156">
        <v>1.7306832075119019</v>
      </c>
      <c r="I28" s="156">
        <v>1.8323788642883301</v>
      </c>
      <c r="J28" s="171"/>
      <c r="K28" s="167"/>
      <c r="L28" s="167"/>
      <c r="M28" s="170"/>
      <c r="N28" s="664" t="s">
        <v>178</v>
      </c>
      <c r="O28" s="665"/>
      <c r="P28" s="156">
        <v>0.75328868627548218</v>
      </c>
      <c r="Q28" s="156">
        <v>0.96862125396728516</v>
      </c>
      <c r="R28" s="156">
        <v>0.95775675773620605</v>
      </c>
      <c r="S28" s="156">
        <v>1.0140348672866821</v>
      </c>
      <c r="T28" s="171"/>
      <c r="U28" s="171"/>
    </row>
    <row r="29" spans="2:21" ht="15" thickBot="1" x14ac:dyDescent="0.35">
      <c r="B29" s="170"/>
      <c r="C29" s="170"/>
      <c r="D29" s="666" t="s">
        <v>52</v>
      </c>
      <c r="E29" s="667"/>
      <c r="F29" s="157">
        <f>SUMA(F27:F28)</f>
        <v>1.3829642944037914</v>
      </c>
      <c r="G29" s="157">
        <f>SUMA(G27:G28)</f>
        <v>1.7849785014986992</v>
      </c>
      <c r="H29" s="157">
        <f>SUMA(H27:H28)</f>
        <v>1.8312797099351883</v>
      </c>
      <c r="I29" s="157">
        <f>SUMA(I27:I28)</f>
        <v>1.8769803121685982</v>
      </c>
      <c r="J29" s="171"/>
      <c r="K29" s="167"/>
      <c r="L29" s="167"/>
      <c r="M29" s="170"/>
      <c r="N29" s="666" t="s">
        <v>52</v>
      </c>
      <c r="O29" s="667"/>
      <c r="P29" s="157">
        <f>SUMA(P27:P28)</f>
        <v>0.76532978564500809</v>
      </c>
      <c r="Q29" s="157">
        <f>SUMA(Q27:Q28)</f>
        <v>0.98780366405844688</v>
      </c>
      <c r="R29" s="157">
        <f>SUMA(R27:R28)</f>
        <v>1.0134266689419746</v>
      </c>
      <c r="S29" s="157">
        <f>SUMA(S27:S28)</f>
        <v>1.0387172214686871</v>
      </c>
      <c r="T29" s="171"/>
      <c r="U29" s="171"/>
    </row>
    <row r="30" spans="2:21" ht="27" thickBot="1" x14ac:dyDescent="0.35">
      <c r="B30" s="170"/>
      <c r="C30" s="170"/>
      <c r="D30" s="188" t="s">
        <v>179</v>
      </c>
      <c r="E30" s="154" t="s">
        <v>168</v>
      </c>
      <c r="F30" s="155">
        <v>0.19677895307540894</v>
      </c>
      <c r="G30" s="155">
        <v>0.43254753947257996</v>
      </c>
      <c r="H30" s="155">
        <v>1.3751673698425293</v>
      </c>
      <c r="I30" s="155">
        <v>0.57679390907287598</v>
      </c>
      <c r="J30" s="171"/>
      <c r="K30" s="167"/>
      <c r="L30" s="167"/>
      <c r="M30" s="170"/>
      <c r="N30" s="188" t="s">
        <v>179</v>
      </c>
      <c r="O30" s="154" t="s">
        <v>168</v>
      </c>
      <c r="P30" s="155">
        <v>0.12260842323303223</v>
      </c>
      <c r="Q30" s="155">
        <v>0.26951038837432861</v>
      </c>
      <c r="R30" s="155">
        <v>0.85683506727218628</v>
      </c>
      <c r="S30" s="155">
        <v>0.35938698053359985</v>
      </c>
      <c r="T30" s="171"/>
      <c r="U30" s="171"/>
    </row>
    <row r="31" spans="2:21" ht="24.6" customHeight="1" thickBot="1" x14ac:dyDescent="0.35">
      <c r="B31" s="170"/>
      <c r="C31" s="170"/>
      <c r="D31" s="664" t="s">
        <v>180</v>
      </c>
      <c r="E31" s="665"/>
      <c r="F31" s="156">
        <v>1.4736936092376709</v>
      </c>
      <c r="G31" s="156">
        <v>1.838189959526062</v>
      </c>
      <c r="H31" s="156">
        <v>1.8227659463882446</v>
      </c>
      <c r="I31" s="156">
        <v>1.8580799102783203</v>
      </c>
      <c r="J31" s="171"/>
      <c r="K31" s="167"/>
      <c r="L31" s="167"/>
      <c r="M31" s="170"/>
      <c r="N31" s="664" t="s">
        <v>180</v>
      </c>
      <c r="O31" s="665"/>
      <c r="P31" s="156">
        <v>0.9182245135307312</v>
      </c>
      <c r="Q31" s="156">
        <v>1.1453337669372559</v>
      </c>
      <c r="R31" s="161">
        <v>1.135723352432251</v>
      </c>
      <c r="S31" s="156">
        <v>1.1577266454696655</v>
      </c>
      <c r="T31" s="171"/>
      <c r="U31" s="171"/>
    </row>
    <row r="32" spans="2:21" ht="15" thickBot="1" x14ac:dyDescent="0.35">
      <c r="B32" s="170"/>
      <c r="C32" s="170"/>
      <c r="D32" s="666" t="s">
        <v>52</v>
      </c>
      <c r="E32" s="667"/>
      <c r="F32" s="157">
        <f>SUMA(F30:F31)</f>
        <v>1.6704725623130798</v>
      </c>
      <c r="G32" s="157">
        <f>SUMA(G30:G31)</f>
        <v>2.270737498998642</v>
      </c>
      <c r="H32" s="157">
        <f>SUMA(H30:H31)</f>
        <v>3.1979333162307739</v>
      </c>
      <c r="I32" s="157">
        <f>SUMA(I30:I31)</f>
        <v>2.4348738193511963</v>
      </c>
      <c r="J32" s="171"/>
      <c r="K32" s="167"/>
      <c r="L32" s="167"/>
      <c r="M32" s="170"/>
      <c r="N32" s="666" t="s">
        <v>52</v>
      </c>
      <c r="O32" s="667"/>
      <c r="P32" s="157">
        <f>SUMA(P30:P31)</f>
        <v>1.0408329367637634</v>
      </c>
      <c r="Q32" s="157">
        <f>SUMA(Q30:Q31)</f>
        <v>1.4148441553115845</v>
      </c>
      <c r="R32" s="157">
        <f>SUMA(R30:R31)</f>
        <v>1.9925584197044373</v>
      </c>
      <c r="S32" s="157">
        <f>SUMA(S30:S31)</f>
        <v>1.5171136260032654</v>
      </c>
      <c r="T32" s="171"/>
      <c r="U32" s="171"/>
    </row>
    <row r="33" spans="2:21" ht="27" thickBot="1" x14ac:dyDescent="0.35">
      <c r="B33" s="170"/>
      <c r="C33" s="170"/>
      <c r="D33" s="188" t="s">
        <v>181</v>
      </c>
      <c r="E33" s="163" t="s">
        <v>168</v>
      </c>
      <c r="F33" s="164">
        <v>2.6030490398406982</v>
      </c>
      <c r="G33" s="164">
        <v>4.8079562187194824</v>
      </c>
      <c r="H33" s="165">
        <v>14.848888397216797</v>
      </c>
      <c r="I33" s="164">
        <v>6.3686246871948242</v>
      </c>
      <c r="J33" s="171"/>
      <c r="K33" s="167"/>
      <c r="L33" s="167"/>
      <c r="M33" s="170"/>
      <c r="N33" s="188" t="s">
        <v>181</v>
      </c>
      <c r="O33" s="163" t="s">
        <v>168</v>
      </c>
      <c r="P33" s="165">
        <v>8.1588104367256165E-2</v>
      </c>
      <c r="Q33" s="165">
        <v>0.15069712698459625</v>
      </c>
      <c r="R33" s="165">
        <v>0.46541291475296021</v>
      </c>
      <c r="S33" s="165">
        <v>0.19961361587047577</v>
      </c>
      <c r="T33" s="171"/>
      <c r="U33" s="171"/>
    </row>
    <row r="34" spans="2:21" ht="24.6" customHeight="1" thickBot="1" x14ac:dyDescent="0.35">
      <c r="B34" s="170"/>
      <c r="C34" s="170"/>
      <c r="D34" s="664" t="s">
        <v>182</v>
      </c>
      <c r="E34" s="665"/>
      <c r="F34" s="156">
        <v>1.0780572891235352</v>
      </c>
      <c r="G34" s="156">
        <v>1.3830388784408569</v>
      </c>
      <c r="H34" s="156">
        <v>1.3688414096832275</v>
      </c>
      <c r="I34" s="156">
        <v>1.3808066844940186</v>
      </c>
      <c r="J34" s="171"/>
      <c r="K34" s="167"/>
      <c r="L34" s="167"/>
      <c r="M34" s="170"/>
      <c r="N34" s="664" t="s">
        <v>182</v>
      </c>
      <c r="O34" s="665"/>
      <c r="P34" s="156">
        <v>3.3789858222007751E-2</v>
      </c>
      <c r="Q34" s="156">
        <v>4.3348982930183411E-2</v>
      </c>
      <c r="R34" s="156">
        <v>4.290398582816124E-2</v>
      </c>
      <c r="S34" s="156">
        <v>4.3279014527797699E-2</v>
      </c>
      <c r="T34" s="171"/>
      <c r="U34" s="171"/>
    </row>
    <row r="35" spans="2:21" ht="15" thickBot="1" x14ac:dyDescent="0.35">
      <c r="B35" s="170"/>
      <c r="C35" s="170"/>
      <c r="D35" s="666" t="s">
        <v>52</v>
      </c>
      <c r="E35" s="667"/>
      <c r="F35" s="157">
        <f>SUMA(F33:F34)</f>
        <v>3.6811063289642334</v>
      </c>
      <c r="G35" s="157">
        <f>SUMA(G33:G34)</f>
        <v>6.1909950971603394</v>
      </c>
      <c r="H35" s="157">
        <f>SUMA(H33:H34)</f>
        <v>16.217729806900024</v>
      </c>
      <c r="I35" s="157">
        <f>SUMA(I33:I34)</f>
        <v>7.7494313716888428</v>
      </c>
      <c r="J35" s="171"/>
      <c r="K35" s="167"/>
      <c r="L35" s="167"/>
      <c r="M35" s="170"/>
      <c r="N35" s="666" t="s">
        <v>52</v>
      </c>
      <c r="O35" s="667"/>
      <c r="P35" s="157">
        <f>SUMA(P33:P34)</f>
        <v>0.11537796258926392</v>
      </c>
      <c r="Q35" s="157">
        <f>SUMA(Q33:Q34)</f>
        <v>0.19404610991477966</v>
      </c>
      <c r="R35" s="157">
        <f>SUMA(R33:R34)</f>
        <v>0.50831690058112144</v>
      </c>
      <c r="S35" s="157">
        <f>SUMA(S33:S34)</f>
        <v>0.24289263039827347</v>
      </c>
      <c r="T35" s="171"/>
      <c r="U35" s="171"/>
    </row>
    <row r="36" spans="2:21" ht="15" thickBot="1" x14ac:dyDescent="0.35">
      <c r="B36" s="170"/>
      <c r="C36" s="170"/>
      <c r="D36" s="676" t="s">
        <v>183</v>
      </c>
      <c r="E36" s="677"/>
      <c r="F36" s="677"/>
      <c r="G36" s="677"/>
      <c r="H36" s="677"/>
      <c r="I36" s="678"/>
      <c r="J36" s="171"/>
      <c r="K36" s="167"/>
      <c r="L36" s="167"/>
      <c r="M36" s="170"/>
      <c r="N36" s="676" t="s">
        <v>183</v>
      </c>
      <c r="O36" s="677"/>
      <c r="P36" s="677"/>
      <c r="Q36" s="677"/>
      <c r="R36" s="677"/>
      <c r="S36" s="678"/>
      <c r="T36" s="171"/>
      <c r="U36" s="171"/>
    </row>
    <row r="37" spans="2:21" ht="15" thickBot="1" x14ac:dyDescent="0.35">
      <c r="B37" s="170"/>
      <c r="C37" s="172"/>
      <c r="D37" s="173"/>
      <c r="E37" s="173"/>
      <c r="F37" s="173"/>
      <c r="G37" s="173"/>
      <c r="H37" s="173"/>
      <c r="I37" s="173"/>
      <c r="J37" s="174"/>
      <c r="K37" s="167"/>
      <c r="L37" s="167"/>
      <c r="M37" s="172"/>
      <c r="N37" s="173"/>
      <c r="O37" s="173"/>
      <c r="P37" s="173"/>
      <c r="Q37" s="173"/>
      <c r="R37" s="173"/>
      <c r="S37" s="173"/>
      <c r="T37" s="174"/>
      <c r="U37" s="171"/>
    </row>
    <row r="38" spans="2:21" x14ac:dyDescent="0.3">
      <c r="B38" s="170"/>
      <c r="C38" s="167"/>
      <c r="D38" s="167"/>
      <c r="E38" s="167"/>
      <c r="F38" s="167"/>
      <c r="G38" s="167"/>
      <c r="H38" s="167"/>
      <c r="I38" s="167"/>
      <c r="J38" s="167"/>
      <c r="K38" s="167"/>
      <c r="L38" s="167"/>
      <c r="M38" s="167"/>
      <c r="N38" s="167"/>
      <c r="O38" s="167"/>
      <c r="P38" s="167"/>
      <c r="Q38" s="167"/>
      <c r="R38" s="167"/>
      <c r="S38" s="167"/>
      <c r="T38" s="167"/>
      <c r="U38" s="171"/>
    </row>
    <row r="39" spans="2:21" x14ac:dyDescent="0.3">
      <c r="B39" s="240"/>
      <c r="C39" s="131"/>
      <c r="D39" s="131"/>
      <c r="E39" s="131"/>
      <c r="F39" s="131"/>
      <c r="G39" s="131"/>
      <c r="H39" s="131"/>
      <c r="I39" s="131"/>
      <c r="J39" s="131"/>
      <c r="K39" s="131"/>
      <c r="L39" s="131"/>
      <c r="M39" s="131"/>
      <c r="N39" s="131"/>
      <c r="O39" s="131"/>
      <c r="P39" s="131"/>
      <c r="Q39" s="131"/>
      <c r="R39" s="131"/>
      <c r="S39" s="131"/>
      <c r="T39" s="131"/>
      <c r="U39" s="241"/>
    </row>
    <row r="40" spans="2:21" ht="15" thickBot="1" x14ac:dyDescent="0.35">
      <c r="B40" s="242"/>
      <c r="C40" s="243"/>
      <c r="D40" s="243"/>
      <c r="E40" s="243"/>
      <c r="F40" s="243"/>
      <c r="G40" s="243"/>
      <c r="H40" s="243"/>
      <c r="I40" s="243"/>
      <c r="J40" s="243"/>
      <c r="K40" s="243"/>
      <c r="L40" s="243"/>
      <c r="M40" s="243"/>
      <c r="N40" s="243"/>
      <c r="O40" s="243"/>
      <c r="P40" s="243"/>
      <c r="Q40" s="243"/>
      <c r="R40" s="243"/>
      <c r="S40" s="243"/>
      <c r="T40" s="243"/>
      <c r="U40" s="244"/>
    </row>
  </sheetData>
  <mergeCells count="39">
    <mergeCell ref="N36:S36"/>
    <mergeCell ref="N20:O20"/>
    <mergeCell ref="N22:O22"/>
    <mergeCell ref="N23:O23"/>
    <mergeCell ref="N25:O25"/>
    <mergeCell ref="N26:O26"/>
    <mergeCell ref="N28:O28"/>
    <mergeCell ref="N29:O29"/>
    <mergeCell ref="N31:O31"/>
    <mergeCell ref="N32:O32"/>
    <mergeCell ref="N34:O34"/>
    <mergeCell ref="N35:O35"/>
    <mergeCell ref="D36:I36"/>
    <mergeCell ref="D20:E20"/>
    <mergeCell ref="D22:E22"/>
    <mergeCell ref="D23:E23"/>
    <mergeCell ref="D25:E25"/>
    <mergeCell ref="D34:E34"/>
    <mergeCell ref="D26:E26"/>
    <mergeCell ref="D28:E28"/>
    <mergeCell ref="D29:E29"/>
    <mergeCell ref="D31:E31"/>
    <mergeCell ref="D35:E35"/>
    <mergeCell ref="D32:E32"/>
    <mergeCell ref="B4:U5"/>
    <mergeCell ref="D13:E13"/>
    <mergeCell ref="D14:E14"/>
    <mergeCell ref="D15:D18"/>
    <mergeCell ref="D19:E19"/>
    <mergeCell ref="D8:I8"/>
    <mergeCell ref="N8:S8"/>
    <mergeCell ref="D10:E10"/>
    <mergeCell ref="D11:D12"/>
    <mergeCell ref="N10:O10"/>
    <mergeCell ref="N11:N12"/>
    <mergeCell ref="N13:O13"/>
    <mergeCell ref="N14:O14"/>
    <mergeCell ref="N15:N18"/>
    <mergeCell ref="N19:O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BN76"/>
  <sheetViews>
    <sheetView zoomScale="55" zoomScaleNormal="55" workbookViewId="0">
      <pane xSplit="1" ySplit="3" topLeftCell="N4" activePane="bottomRight" state="frozen"/>
      <selection pane="topRight" activeCell="B1" sqref="B1"/>
      <selection pane="bottomLeft" activeCell="A4" sqref="A4"/>
      <selection pane="bottomRight" activeCell="N6" sqref="N6:N13"/>
    </sheetView>
  </sheetViews>
  <sheetFormatPr baseColWidth="10" defaultColWidth="11.44140625" defaultRowHeight="14.4" x14ac:dyDescent="0.3"/>
  <cols>
    <col min="1" max="1" width="68.33203125" style="1" customWidth="1"/>
    <col min="2" max="2" width="31.5546875" style="2" customWidth="1"/>
    <col min="3" max="3" width="35.44140625" style="2" customWidth="1"/>
    <col min="4" max="4" width="58.77734375" style="2" customWidth="1"/>
    <col min="5" max="6" width="38.77734375" style="2" customWidth="1"/>
    <col min="7" max="7" width="76.77734375" style="1" customWidth="1"/>
    <col min="8" max="9" width="35.33203125" style="1" customWidth="1"/>
    <col min="10" max="10" width="53.44140625" customWidth="1"/>
    <col min="11" max="12" width="36.109375" style="1" customWidth="1"/>
    <col min="13" max="13" width="55.109375" style="1" customWidth="1"/>
    <col min="14" max="15" width="31" style="1" customWidth="1"/>
    <col min="16" max="16" width="65.6640625" style="1" customWidth="1"/>
    <col min="17" max="17" width="26.109375" style="1" customWidth="1"/>
    <col min="18" max="18" width="22.6640625" style="1" customWidth="1"/>
    <col min="19" max="19" width="21.33203125" style="1" customWidth="1"/>
    <col min="20" max="20" width="11.44140625" style="1"/>
    <col min="21" max="21" width="15.109375" style="1" customWidth="1"/>
    <col min="22" max="22" width="14.6640625" style="1" customWidth="1"/>
    <col min="23" max="25" width="11.44140625" style="1"/>
    <col min="26" max="26" width="13.5546875" style="1" customWidth="1"/>
    <col min="27" max="30" width="11.44140625" style="1"/>
    <col min="31" max="31" width="15.6640625" style="1" customWidth="1"/>
    <col min="32" max="32" width="17.109375" style="1" customWidth="1"/>
    <col min="33" max="16384" width="11.44140625" style="1"/>
  </cols>
  <sheetData>
    <row r="1" spans="1:17" x14ac:dyDescent="0.3">
      <c r="A1" s="4" t="s">
        <v>37</v>
      </c>
      <c r="Q1"/>
    </row>
    <row r="2" spans="1:17" x14ac:dyDescent="0.3">
      <c r="A2" s="28"/>
      <c r="B2" s="368" t="s">
        <v>62</v>
      </c>
      <c r="C2" s="368"/>
      <c r="D2" s="370"/>
      <c r="E2" s="368" t="s">
        <v>8</v>
      </c>
      <c r="F2" s="368"/>
      <c r="G2" s="369"/>
      <c r="H2" s="368" t="s">
        <v>7</v>
      </c>
      <c r="I2" s="368"/>
      <c r="J2" s="369"/>
      <c r="K2" s="368" t="s">
        <v>6</v>
      </c>
      <c r="L2" s="368"/>
      <c r="M2" s="369"/>
      <c r="N2" s="368" t="s">
        <v>5</v>
      </c>
      <c r="O2" s="368"/>
      <c r="P2" s="369"/>
      <c r="Q2"/>
    </row>
    <row r="3" spans="1:17" x14ac:dyDescent="0.3">
      <c r="A3" s="27"/>
      <c r="B3" s="366" t="s">
        <v>31</v>
      </c>
      <c r="C3" s="367"/>
      <c r="D3" s="25" t="s">
        <v>30</v>
      </c>
      <c r="E3" s="366" t="str">
        <f>+B3</f>
        <v>kg/new MW</v>
      </c>
      <c r="F3" s="367"/>
      <c r="G3" s="24" t="s">
        <v>30</v>
      </c>
      <c r="H3" s="366" t="str">
        <f>+E3</f>
        <v>kg/new MW</v>
      </c>
      <c r="I3" s="367"/>
      <c r="J3" s="24" t="s">
        <v>30</v>
      </c>
      <c r="K3" s="366" t="str">
        <f>+H3</f>
        <v>kg/new MW</v>
      </c>
      <c r="L3" s="367"/>
      <c r="M3" s="24" t="s">
        <v>30</v>
      </c>
      <c r="N3" s="366" t="str">
        <f>+K3</f>
        <v>kg/new MW</v>
      </c>
      <c r="O3" s="367"/>
      <c r="P3" s="24" t="s">
        <v>30</v>
      </c>
      <c r="Q3"/>
    </row>
    <row r="4" spans="1:17" ht="30" customHeight="1" x14ac:dyDescent="0.3">
      <c r="A4" s="27"/>
      <c r="B4" s="26" t="s">
        <v>147</v>
      </c>
      <c r="C4" s="26" t="s">
        <v>146</v>
      </c>
      <c r="D4" s="132"/>
      <c r="E4" s="135" t="s">
        <v>147</v>
      </c>
      <c r="F4" s="136" t="s">
        <v>146</v>
      </c>
      <c r="G4" s="133"/>
      <c r="H4" s="135" t="s">
        <v>147</v>
      </c>
      <c r="I4" s="136" t="s">
        <v>146</v>
      </c>
      <c r="J4" s="133"/>
      <c r="K4" s="135" t="s">
        <v>147</v>
      </c>
      <c r="L4" s="136" t="s">
        <v>146</v>
      </c>
      <c r="M4" s="133"/>
      <c r="N4" s="135" t="s">
        <v>147</v>
      </c>
      <c r="O4" s="136" t="s">
        <v>146</v>
      </c>
      <c r="P4" s="134"/>
      <c r="Q4"/>
    </row>
    <row r="5" spans="1:17" ht="31.8" customHeight="1" x14ac:dyDescent="0.3">
      <c r="A5" s="23" t="s">
        <v>29</v>
      </c>
      <c r="B5" s="371" t="s">
        <v>42</v>
      </c>
      <c r="C5" s="372"/>
      <c r="D5" s="373"/>
      <c r="E5" s="373"/>
      <c r="F5" s="373"/>
      <c r="G5" s="373"/>
      <c r="H5" s="373"/>
      <c r="I5" s="373"/>
      <c r="J5" s="373"/>
      <c r="K5" s="373"/>
      <c r="L5" s="373"/>
      <c r="M5" s="373"/>
      <c r="N5" s="373"/>
      <c r="O5" s="373"/>
      <c r="P5" s="374"/>
      <c r="Q5"/>
    </row>
    <row r="6" spans="1:17" ht="28.8" x14ac:dyDescent="0.3">
      <c r="A6" s="22" t="s">
        <v>28</v>
      </c>
      <c r="B6" s="9">
        <v>1396.5</v>
      </c>
      <c r="C6" s="129">
        <f>B6*0.1+B6</f>
        <v>1536.15</v>
      </c>
      <c r="D6" s="20" t="s">
        <v>374</v>
      </c>
      <c r="E6" s="12">
        <v>756</v>
      </c>
      <c r="F6" s="129">
        <f>E6*0.1+E6</f>
        <v>831.6</v>
      </c>
      <c r="G6" s="20" t="s">
        <v>374</v>
      </c>
      <c r="H6" s="9">
        <v>756</v>
      </c>
      <c r="I6" s="129">
        <f>H6*0.1+H6</f>
        <v>831.6</v>
      </c>
      <c r="J6" s="20" t="s">
        <v>374</v>
      </c>
      <c r="K6" s="12">
        <v>759.1</v>
      </c>
      <c r="L6" s="129">
        <f>K6*0.1+K6</f>
        <v>835.01</v>
      </c>
      <c r="M6" s="20" t="s">
        <v>374</v>
      </c>
      <c r="N6" s="9">
        <v>939</v>
      </c>
      <c r="O6" s="129">
        <f>N6*0.1+N6</f>
        <v>1032.9000000000001</v>
      </c>
      <c r="P6" s="20" t="s">
        <v>374</v>
      </c>
      <c r="Q6"/>
    </row>
    <row r="7" spans="1:17" ht="28.8" x14ac:dyDescent="0.3">
      <c r="A7" s="22" t="s">
        <v>27</v>
      </c>
      <c r="B7" s="9">
        <v>807.2</v>
      </c>
      <c r="C7" s="129">
        <f t="shared" ref="C7:C16" si="0">B7*0.1+B7</f>
        <v>887.92000000000007</v>
      </c>
      <c r="D7" s="20" t="s">
        <v>374</v>
      </c>
      <c r="E7" s="12">
        <v>468</v>
      </c>
      <c r="F7" s="129">
        <f t="shared" ref="F7:F15" si="1">E7*0.1+E7</f>
        <v>514.79999999999995</v>
      </c>
      <c r="G7" s="20" t="s">
        <v>374</v>
      </c>
      <c r="H7" s="9">
        <v>468</v>
      </c>
      <c r="I7" s="129">
        <f t="shared" ref="I7:I15" si="2">H7*0.1+H7</f>
        <v>514.79999999999995</v>
      </c>
      <c r="J7" s="20" t="s">
        <v>374</v>
      </c>
      <c r="K7" s="12">
        <v>463</v>
      </c>
      <c r="L7" s="129">
        <f t="shared" ref="L7:L15" si="3">K7*0.1+K7</f>
        <v>509.3</v>
      </c>
      <c r="M7" s="20" t="s">
        <v>374</v>
      </c>
      <c r="N7" s="9">
        <v>543</v>
      </c>
      <c r="O7" s="129">
        <f t="shared" ref="O7:O15" si="4">N7*0.1+N7</f>
        <v>597.29999999999995</v>
      </c>
      <c r="P7" s="20" t="s">
        <v>374</v>
      </c>
      <c r="Q7"/>
    </row>
    <row r="8" spans="1:17" ht="28.8" x14ac:dyDescent="0.3">
      <c r="A8" s="22" t="s">
        <v>26</v>
      </c>
      <c r="B8" s="9">
        <v>0</v>
      </c>
      <c r="C8" s="129">
        <f t="shared" si="0"/>
        <v>0</v>
      </c>
      <c r="D8" s="20"/>
      <c r="E8" s="12">
        <v>0</v>
      </c>
      <c r="F8" s="129">
        <f t="shared" si="1"/>
        <v>0</v>
      </c>
      <c r="G8" s="20"/>
      <c r="H8" s="9">
        <v>0</v>
      </c>
      <c r="I8" s="129">
        <f t="shared" si="2"/>
        <v>0</v>
      </c>
      <c r="J8" s="20"/>
      <c r="K8" s="12">
        <v>0</v>
      </c>
      <c r="L8" s="129">
        <f t="shared" si="3"/>
        <v>0</v>
      </c>
      <c r="M8" s="20"/>
      <c r="N8" s="9">
        <v>486</v>
      </c>
      <c r="O8" s="129">
        <f t="shared" si="4"/>
        <v>534.6</v>
      </c>
      <c r="P8" s="20" t="s">
        <v>381</v>
      </c>
      <c r="Q8"/>
    </row>
    <row r="9" spans="1:17" ht="57.6" x14ac:dyDescent="0.3">
      <c r="A9" s="22" t="s">
        <v>25</v>
      </c>
      <c r="B9" s="9">
        <v>96</v>
      </c>
      <c r="C9" s="129">
        <f t="shared" si="0"/>
        <v>105.6</v>
      </c>
      <c r="D9" s="20" t="s">
        <v>376</v>
      </c>
      <c r="E9" s="12">
        <v>78</v>
      </c>
      <c r="F9" s="129">
        <f t="shared" si="1"/>
        <v>85.8</v>
      </c>
      <c r="G9" s="20" t="s">
        <v>379</v>
      </c>
      <c r="H9" s="9">
        <v>66</v>
      </c>
      <c r="I9" s="129">
        <f t="shared" si="2"/>
        <v>72.599999999999994</v>
      </c>
      <c r="J9" s="20" t="s">
        <v>379</v>
      </c>
      <c r="K9" s="12">
        <v>48</v>
      </c>
      <c r="L9" s="129">
        <f t="shared" si="3"/>
        <v>52.8</v>
      </c>
      <c r="M9" s="20" t="s">
        <v>379</v>
      </c>
      <c r="N9" s="9">
        <v>61</v>
      </c>
      <c r="O9" s="129">
        <f t="shared" si="4"/>
        <v>67.099999999999994</v>
      </c>
      <c r="P9" s="20" t="s">
        <v>379</v>
      </c>
      <c r="Q9"/>
    </row>
    <row r="10" spans="1:17" ht="57.6" x14ac:dyDescent="0.3">
      <c r="A10" s="22" t="s">
        <v>24</v>
      </c>
      <c r="B10" s="9">
        <v>1422</v>
      </c>
      <c r="C10" s="129">
        <f t="shared" si="0"/>
        <v>1564.2</v>
      </c>
      <c r="D10" s="20" t="s">
        <v>376</v>
      </c>
      <c r="E10" s="12">
        <v>120</v>
      </c>
      <c r="F10" s="129">
        <f t="shared" si="1"/>
        <v>132</v>
      </c>
      <c r="G10" s="20" t="s">
        <v>379</v>
      </c>
      <c r="H10" s="9">
        <v>60</v>
      </c>
      <c r="I10" s="129">
        <f t="shared" si="2"/>
        <v>66</v>
      </c>
      <c r="J10" s="20" t="s">
        <v>379</v>
      </c>
      <c r="K10" s="12">
        <v>0</v>
      </c>
      <c r="L10" s="129">
        <f t="shared" si="3"/>
        <v>0</v>
      </c>
      <c r="M10" s="20"/>
      <c r="N10" s="9">
        <v>0</v>
      </c>
      <c r="O10" s="129">
        <f t="shared" si="4"/>
        <v>0</v>
      </c>
      <c r="P10" s="20"/>
      <c r="Q10"/>
    </row>
    <row r="11" spans="1:17" ht="28.8" x14ac:dyDescent="0.3">
      <c r="A11" s="22" t="s">
        <v>23</v>
      </c>
      <c r="B11" s="9">
        <v>0</v>
      </c>
      <c r="C11" s="129">
        <f t="shared" si="0"/>
        <v>0</v>
      </c>
      <c r="D11" s="20"/>
      <c r="E11" s="12">
        <v>367</v>
      </c>
      <c r="F11" s="129">
        <f t="shared" si="1"/>
        <v>403.7</v>
      </c>
      <c r="G11" s="20" t="s">
        <v>379</v>
      </c>
      <c r="H11" s="9">
        <v>451</v>
      </c>
      <c r="I11" s="129">
        <f t="shared" si="2"/>
        <v>496.1</v>
      </c>
      <c r="J11" s="20" t="s">
        <v>379</v>
      </c>
      <c r="K11" s="12">
        <v>402</v>
      </c>
      <c r="L11" s="129">
        <f t="shared" si="3"/>
        <v>442.2</v>
      </c>
      <c r="M11" s="20" t="s">
        <v>379</v>
      </c>
      <c r="N11" s="9">
        <v>0</v>
      </c>
      <c r="O11" s="129">
        <f t="shared" si="4"/>
        <v>0</v>
      </c>
      <c r="P11" s="20"/>
      <c r="Q11"/>
    </row>
    <row r="12" spans="1:17" ht="28.8" x14ac:dyDescent="0.3">
      <c r="A12" s="22" t="s">
        <v>22</v>
      </c>
      <c r="B12" s="9">
        <v>0</v>
      </c>
      <c r="C12" s="129">
        <f t="shared" si="0"/>
        <v>0</v>
      </c>
      <c r="D12" s="20"/>
      <c r="E12" s="12">
        <v>120</v>
      </c>
      <c r="F12" s="129">
        <f t="shared" si="1"/>
        <v>132</v>
      </c>
      <c r="G12" s="20" t="s">
        <v>379</v>
      </c>
      <c r="H12" s="9">
        <v>60</v>
      </c>
      <c r="I12" s="129">
        <f t="shared" si="2"/>
        <v>66</v>
      </c>
      <c r="J12" s="20" t="s">
        <v>379</v>
      </c>
      <c r="K12" s="12">
        <v>63</v>
      </c>
      <c r="L12" s="129">
        <f t="shared" si="3"/>
        <v>69.3</v>
      </c>
      <c r="M12" s="20" t="s">
        <v>379</v>
      </c>
      <c r="N12" s="9">
        <v>0</v>
      </c>
      <c r="O12" s="129">
        <f t="shared" si="4"/>
        <v>0</v>
      </c>
      <c r="P12" s="20"/>
      <c r="Q12"/>
    </row>
    <row r="13" spans="1:17" ht="28.8" x14ac:dyDescent="0.3">
      <c r="A13" s="22" t="s">
        <v>21</v>
      </c>
      <c r="B13" s="9">
        <v>0</v>
      </c>
      <c r="C13" s="129">
        <f t="shared" si="0"/>
        <v>0</v>
      </c>
      <c r="D13" s="20"/>
      <c r="E13" s="21">
        <v>0</v>
      </c>
      <c r="F13" s="129">
        <f t="shared" si="1"/>
        <v>0</v>
      </c>
      <c r="G13" s="20"/>
      <c r="H13" s="9">
        <v>0</v>
      </c>
      <c r="I13" s="129">
        <f t="shared" si="2"/>
        <v>0</v>
      </c>
      <c r="J13" s="20"/>
      <c r="K13" s="12">
        <v>0</v>
      </c>
      <c r="L13" s="129">
        <f t="shared" si="3"/>
        <v>0</v>
      </c>
      <c r="M13" s="20"/>
      <c r="N13" s="9">
        <v>270</v>
      </c>
      <c r="O13" s="129">
        <f t="shared" si="4"/>
        <v>297</v>
      </c>
      <c r="P13" s="20" t="s">
        <v>381</v>
      </c>
      <c r="Q13"/>
    </row>
    <row r="14" spans="1:17" ht="57.6" x14ac:dyDescent="0.3">
      <c r="A14" s="22" t="s">
        <v>189</v>
      </c>
      <c r="B14" s="9">
        <v>1933.5</v>
      </c>
      <c r="C14" s="129">
        <f t="shared" si="0"/>
        <v>2126.85</v>
      </c>
      <c r="D14" s="20" t="s">
        <v>148</v>
      </c>
      <c r="E14" s="21">
        <v>915.8</v>
      </c>
      <c r="F14" s="129">
        <f t="shared" si="1"/>
        <v>1007.38</v>
      </c>
      <c r="G14" s="20" t="s">
        <v>148</v>
      </c>
      <c r="H14" s="9">
        <v>989.5</v>
      </c>
      <c r="I14" s="129">
        <f t="shared" si="2"/>
        <v>1088.45</v>
      </c>
      <c r="J14" s="20" t="s">
        <v>148</v>
      </c>
      <c r="K14" s="12">
        <v>1168.8</v>
      </c>
      <c r="L14" s="129">
        <f t="shared" si="3"/>
        <v>1285.6799999999998</v>
      </c>
      <c r="M14" s="20" t="s">
        <v>148</v>
      </c>
      <c r="N14" s="9">
        <v>1560.15</v>
      </c>
      <c r="O14" s="129">
        <f t="shared" si="4"/>
        <v>1716.1650000000002</v>
      </c>
      <c r="P14" s="20" t="s">
        <v>148</v>
      </c>
      <c r="Q14"/>
    </row>
    <row r="15" spans="1:17" ht="57.6" x14ac:dyDescent="0.3">
      <c r="A15" s="120" t="s">
        <v>190</v>
      </c>
      <c r="B15" s="121">
        <v>865.8</v>
      </c>
      <c r="C15" s="129">
        <f t="shared" si="0"/>
        <v>952.38</v>
      </c>
      <c r="D15" s="122" t="s">
        <v>377</v>
      </c>
      <c r="E15" s="123">
        <v>442</v>
      </c>
      <c r="F15" s="129">
        <f t="shared" si="1"/>
        <v>486.2</v>
      </c>
      <c r="G15" s="122" t="s">
        <v>377</v>
      </c>
      <c r="H15" s="121">
        <v>442</v>
      </c>
      <c r="I15" s="129">
        <f t="shared" si="2"/>
        <v>486.2</v>
      </c>
      <c r="J15" s="122" t="s">
        <v>377</v>
      </c>
      <c r="K15" s="124">
        <v>385</v>
      </c>
      <c r="L15" s="129">
        <f t="shared" si="3"/>
        <v>423.5</v>
      </c>
      <c r="M15" s="122" t="s">
        <v>377</v>
      </c>
      <c r="N15" s="121">
        <v>524</v>
      </c>
      <c r="O15" s="129">
        <f t="shared" si="4"/>
        <v>576.4</v>
      </c>
      <c r="P15" s="122" t="s">
        <v>377</v>
      </c>
      <c r="Q15"/>
    </row>
    <row r="16" spans="1:17" ht="43.2" customHeight="1" x14ac:dyDescent="0.3">
      <c r="A16" s="120" t="s">
        <v>155</v>
      </c>
      <c r="B16" s="121">
        <f>0.583*B10</f>
        <v>829.02599999999995</v>
      </c>
      <c r="C16" s="137">
        <f t="shared" si="0"/>
        <v>911.92859999999996</v>
      </c>
      <c r="D16" s="122" t="s">
        <v>154</v>
      </c>
      <c r="E16" s="121">
        <f>0.908*E11</f>
        <v>333.23599999999999</v>
      </c>
      <c r="F16" s="121">
        <f>0.908*F11</f>
        <v>366.55959999999999</v>
      </c>
      <c r="G16" s="122" t="s">
        <v>152</v>
      </c>
      <c r="H16" s="121">
        <f>0.682*H11</f>
        <v>307.58200000000005</v>
      </c>
      <c r="I16" s="121">
        <f>0.682*I11</f>
        <v>338.34020000000004</v>
      </c>
      <c r="J16" s="122" t="s">
        <v>153</v>
      </c>
      <c r="K16" s="121">
        <f>0.682*K11</f>
        <v>274.16400000000004</v>
      </c>
      <c r="L16" s="121">
        <f>0.682*L11</f>
        <v>301.5804</v>
      </c>
      <c r="M16" s="122" t="s">
        <v>151</v>
      </c>
      <c r="N16" s="121">
        <f>1.146*N8</f>
        <v>556.9559999999999</v>
      </c>
      <c r="O16" s="121">
        <f>1.146*O8</f>
        <v>612.65160000000003</v>
      </c>
      <c r="P16" s="122" t="s">
        <v>150</v>
      </c>
      <c r="Q16"/>
    </row>
    <row r="17" spans="1:18" ht="14.55" customHeight="1" x14ac:dyDescent="0.3">
      <c r="A17" s="23" t="s">
        <v>144</v>
      </c>
      <c r="B17" s="119">
        <f>SUMA(B6:B16)</f>
        <v>7350.0259999999998</v>
      </c>
      <c r="C17" s="128">
        <f>SUMA(C6:C16)</f>
        <v>8085.0285999999996</v>
      </c>
      <c r="D17" s="119"/>
      <c r="E17" s="138">
        <f>SUMA(E6:E16)</f>
        <v>3600.0360000000001</v>
      </c>
      <c r="F17" s="138">
        <f>SUMA(F6:F16)</f>
        <v>3960.0396000000001</v>
      </c>
      <c r="G17" s="119"/>
      <c r="H17" s="138">
        <f>SUMA(H6:H16)</f>
        <v>3600.0819999999999</v>
      </c>
      <c r="I17" s="138">
        <f>SUMA(I6:I16)</f>
        <v>3960.0902000000001</v>
      </c>
      <c r="J17" s="119"/>
      <c r="K17" s="138">
        <f>SUMA(K6:K16)</f>
        <v>3563.0639999999999</v>
      </c>
      <c r="L17" s="138">
        <f>SUMA(L6:L16)</f>
        <v>3919.3703999999998</v>
      </c>
      <c r="M17" s="119"/>
      <c r="N17" s="138">
        <f>SUMA(N6:N16)</f>
        <v>4940.1059999999998</v>
      </c>
      <c r="O17" s="138">
        <f>SUMA(O6:O16)</f>
        <v>5434.1166000000003</v>
      </c>
      <c r="P17" s="119"/>
    </row>
    <row r="18" spans="1:18" x14ac:dyDescent="0.3">
      <c r="A18" s="127" t="s">
        <v>145</v>
      </c>
      <c r="B18" s="125">
        <f>B39/B17</f>
        <v>82.565468339839896</v>
      </c>
      <c r="C18" s="125">
        <f>C39/C17</f>
        <v>82.565468339839896</v>
      </c>
      <c r="D18" s="125"/>
      <c r="E18" s="125">
        <f>E39/E17</f>
        <v>106.84200102443421</v>
      </c>
      <c r="F18" s="125">
        <f>F39/F17</f>
        <v>106.84200102443418</v>
      </c>
      <c r="G18" s="125"/>
      <c r="H18" s="125">
        <f>H39/H17</f>
        <v>104.11921172906617</v>
      </c>
      <c r="I18" s="125">
        <f>I39/I17</f>
        <v>104.11921172906617</v>
      </c>
      <c r="J18" s="125"/>
      <c r="K18" s="125">
        <f>K39/K17</f>
        <v>101.65215808641103</v>
      </c>
      <c r="L18" s="125">
        <f>L39/L17</f>
        <v>101.65215808641102</v>
      </c>
      <c r="M18" s="125"/>
      <c r="N18" s="125">
        <f>N39/N17</f>
        <v>78.872990781979169</v>
      </c>
      <c r="O18" s="125">
        <f>O39/O17</f>
        <v>78.872990781979169</v>
      </c>
      <c r="P18" s="126"/>
      <c r="Q18"/>
      <c r="R18"/>
    </row>
    <row r="19" spans="1:18" x14ac:dyDescent="0.3">
      <c r="A19" s="19"/>
      <c r="B19" s="18"/>
      <c r="C19" s="18"/>
      <c r="D19" s="17"/>
      <c r="E19" s="17"/>
      <c r="F19" s="17"/>
      <c r="G19" s="17"/>
      <c r="H19" s="17"/>
      <c r="I19" s="17"/>
      <c r="J19" s="17"/>
      <c r="K19" s="17"/>
      <c r="L19" s="17"/>
      <c r="M19" s="17"/>
      <c r="N19" s="17"/>
      <c r="O19" s="17"/>
      <c r="P19" s="17"/>
      <c r="Q19"/>
      <c r="R19"/>
    </row>
    <row r="20" spans="1:18" x14ac:dyDescent="0.3">
      <c r="A20" s="14" t="s">
        <v>138</v>
      </c>
      <c r="B20" s="16"/>
      <c r="C20" s="16"/>
      <c r="J20" s="1"/>
    </row>
    <row r="21" spans="1:18" s="14" customFormat="1" x14ac:dyDescent="0.3">
      <c r="A21" s="8"/>
      <c r="B21" s="378" t="s">
        <v>19</v>
      </c>
      <c r="C21" s="379"/>
      <c r="D21" s="380"/>
      <c r="E21" s="381" t="s">
        <v>18</v>
      </c>
      <c r="F21" s="382"/>
      <c r="G21" s="383"/>
      <c r="H21" s="381" t="s">
        <v>17</v>
      </c>
      <c r="I21" s="382"/>
      <c r="J21" s="383"/>
      <c r="K21" s="8"/>
      <c r="L21" s="128"/>
      <c r="M21" s="15" t="s">
        <v>16</v>
      </c>
      <c r="N21" s="381" t="s">
        <v>15</v>
      </c>
      <c r="O21" s="382"/>
      <c r="P21" s="383"/>
    </row>
    <row r="22" spans="1:18" ht="57.6" x14ac:dyDescent="0.3">
      <c r="A22" s="8" t="s">
        <v>10</v>
      </c>
      <c r="B22" s="8">
        <v>24</v>
      </c>
      <c r="C22" s="128"/>
      <c r="D22" s="77" t="s">
        <v>355</v>
      </c>
      <c r="E22" s="8">
        <v>55</v>
      </c>
      <c r="F22" s="128"/>
      <c r="G22" s="10" t="s">
        <v>363</v>
      </c>
      <c r="H22" s="8">
        <v>55</v>
      </c>
      <c r="I22" s="128"/>
      <c r="J22" s="10" t="s">
        <v>359</v>
      </c>
      <c r="K22" s="8">
        <v>80.5</v>
      </c>
      <c r="L22" s="128"/>
      <c r="M22" s="8" t="s">
        <v>365</v>
      </c>
      <c r="N22" s="8">
        <v>85</v>
      </c>
      <c r="O22" s="128"/>
      <c r="P22" s="8" t="s">
        <v>368</v>
      </c>
    </row>
    <row r="23" spans="1:18" ht="28.8" customHeight="1" x14ac:dyDescent="0.3">
      <c r="A23" s="115" t="s">
        <v>9</v>
      </c>
      <c r="B23" s="8">
        <v>80000</v>
      </c>
      <c r="C23" s="128"/>
      <c r="D23" s="8" t="s">
        <v>355</v>
      </c>
      <c r="E23" s="8">
        <v>100000</v>
      </c>
      <c r="F23" s="128"/>
      <c r="G23" s="10" t="s">
        <v>360</v>
      </c>
      <c r="H23" s="8">
        <v>100000</v>
      </c>
      <c r="I23" s="131"/>
      <c r="J23" s="117" t="s">
        <v>361</v>
      </c>
      <c r="K23" s="116" t="s">
        <v>143</v>
      </c>
      <c r="L23" s="116"/>
      <c r="M23" s="77" t="s">
        <v>365</v>
      </c>
      <c r="N23" s="8">
        <v>90000</v>
      </c>
      <c r="O23" s="128"/>
      <c r="P23" s="8" t="s">
        <v>369</v>
      </c>
    </row>
    <row r="24" spans="1:18" ht="15" customHeight="1" x14ac:dyDescent="0.3">
      <c r="A24" s="53" t="s">
        <v>139</v>
      </c>
      <c r="B24" s="114">
        <v>294</v>
      </c>
      <c r="C24" s="114"/>
      <c r="D24" s="11" t="s">
        <v>356</v>
      </c>
      <c r="E24" s="53" t="s">
        <v>140</v>
      </c>
      <c r="F24" s="128"/>
      <c r="G24" s="11" t="s">
        <v>362</v>
      </c>
      <c r="H24" s="53" t="s">
        <v>140</v>
      </c>
      <c r="I24" s="128"/>
      <c r="J24" s="11" t="s">
        <v>362</v>
      </c>
      <c r="K24" s="53" t="s">
        <v>141</v>
      </c>
      <c r="L24" s="128"/>
      <c r="M24" s="11" t="s">
        <v>366</v>
      </c>
      <c r="N24" s="53" t="s">
        <v>142</v>
      </c>
      <c r="O24" s="128"/>
      <c r="P24" s="11" t="s">
        <v>370</v>
      </c>
    </row>
    <row r="27" spans="1:18" x14ac:dyDescent="0.3">
      <c r="B27" s="377" t="s">
        <v>40</v>
      </c>
      <c r="C27" s="377"/>
      <c r="D27" s="377"/>
      <c r="E27" s="377"/>
      <c r="F27" s="377"/>
      <c r="G27" s="377"/>
      <c r="H27" s="377"/>
      <c r="I27" s="377"/>
      <c r="J27" s="377"/>
      <c r="K27" s="377"/>
      <c r="L27" s="377"/>
      <c r="M27" s="377"/>
      <c r="N27" s="377"/>
      <c r="O27" s="377"/>
      <c r="P27" s="377"/>
    </row>
    <row r="28" spans="1:18" x14ac:dyDescent="0.3">
      <c r="A28" s="14" t="s">
        <v>20</v>
      </c>
    </row>
    <row r="29" spans="1:18" x14ac:dyDescent="0.3">
      <c r="D29" s="1"/>
    </row>
    <row r="30" spans="1:18" x14ac:dyDescent="0.3">
      <c r="A30" s="8" t="s">
        <v>14</v>
      </c>
      <c r="B30" s="8">
        <v>200000</v>
      </c>
      <c r="C30" s="128"/>
      <c r="D30" s="12" t="s">
        <v>13</v>
      </c>
      <c r="E30" s="8">
        <v>200000</v>
      </c>
      <c r="F30" s="128"/>
      <c r="G30" s="12" t="s">
        <v>13</v>
      </c>
      <c r="H30" s="8">
        <v>200000</v>
      </c>
      <c r="I30" s="128"/>
      <c r="J30" s="12" t="s">
        <v>13</v>
      </c>
      <c r="K30" s="8">
        <v>200000</v>
      </c>
      <c r="L30" s="128"/>
      <c r="M30" s="12" t="s">
        <v>13</v>
      </c>
      <c r="N30" s="8">
        <v>200000</v>
      </c>
      <c r="O30" s="128"/>
      <c r="P30" s="12" t="s">
        <v>13</v>
      </c>
    </row>
    <row r="31" spans="1:18" ht="28.8" x14ac:dyDescent="0.3">
      <c r="A31" s="8" t="s">
        <v>12</v>
      </c>
      <c r="B31" s="8">
        <v>420</v>
      </c>
      <c r="C31" s="128"/>
      <c r="D31" s="11" t="s">
        <v>372</v>
      </c>
      <c r="E31" s="8">
        <v>420</v>
      </c>
      <c r="F31" s="128"/>
      <c r="G31" s="11" t="s">
        <v>372</v>
      </c>
      <c r="H31" s="8">
        <v>420</v>
      </c>
      <c r="I31" s="128"/>
      <c r="J31" s="11" t="s">
        <v>372</v>
      </c>
      <c r="K31" s="8">
        <v>420</v>
      </c>
      <c r="L31" s="128"/>
      <c r="M31" s="11" t="s">
        <v>372</v>
      </c>
      <c r="N31" s="8">
        <v>420</v>
      </c>
      <c r="O31" s="128"/>
      <c r="P31" s="11" t="s">
        <v>372</v>
      </c>
    </row>
    <row r="32" spans="1:18" x14ac:dyDescent="0.3">
      <c r="A32" s="13" t="s">
        <v>11</v>
      </c>
      <c r="B32" s="13">
        <v>10</v>
      </c>
      <c r="C32" s="13"/>
      <c r="D32" s="12" t="s">
        <v>384</v>
      </c>
      <c r="E32" s="13">
        <v>10</v>
      </c>
      <c r="F32" s="13"/>
      <c r="G32" s="12" t="s">
        <v>384</v>
      </c>
      <c r="H32" s="13">
        <v>10</v>
      </c>
      <c r="I32" s="13"/>
      <c r="J32" s="12" t="s">
        <v>384</v>
      </c>
      <c r="K32" s="13">
        <v>10</v>
      </c>
      <c r="L32" s="13"/>
      <c r="M32" s="12" t="s">
        <v>384</v>
      </c>
      <c r="N32" s="13">
        <v>10</v>
      </c>
      <c r="O32" s="13"/>
      <c r="P32" s="12" t="s">
        <v>384</v>
      </c>
    </row>
    <row r="33" spans="1:66" x14ac:dyDescent="0.3">
      <c r="A33" s="8" t="s">
        <v>10</v>
      </c>
      <c r="B33" s="8">
        <v>60</v>
      </c>
      <c r="C33" s="115"/>
      <c r="D33" s="375" t="s">
        <v>41</v>
      </c>
      <c r="E33" s="8">
        <v>60</v>
      </c>
      <c r="F33" s="115"/>
      <c r="G33" s="375" t="s">
        <v>41</v>
      </c>
      <c r="H33" s="8">
        <v>60</v>
      </c>
      <c r="I33" s="115"/>
      <c r="J33" s="375" t="s">
        <v>41</v>
      </c>
      <c r="K33" s="8">
        <v>60</v>
      </c>
      <c r="L33" s="115"/>
      <c r="M33" s="375" t="s">
        <v>41</v>
      </c>
      <c r="N33" s="8">
        <v>60</v>
      </c>
      <c r="O33" s="115"/>
      <c r="P33" s="375" t="s">
        <v>41</v>
      </c>
    </row>
    <row r="34" spans="1:66" ht="39.6" customHeight="1" x14ac:dyDescent="0.3">
      <c r="A34" s="8" t="s">
        <v>9</v>
      </c>
      <c r="B34" s="8">
        <v>100000</v>
      </c>
      <c r="C34" s="130"/>
      <c r="D34" s="376"/>
      <c r="E34" s="8">
        <v>100000</v>
      </c>
      <c r="F34" s="130"/>
      <c r="G34" s="376"/>
      <c r="H34" s="8">
        <v>100000</v>
      </c>
      <c r="I34" s="130"/>
      <c r="J34" s="376"/>
      <c r="K34" s="8">
        <v>100000</v>
      </c>
      <c r="L34" s="130"/>
      <c r="M34" s="376"/>
      <c r="N34" s="8">
        <v>100000</v>
      </c>
      <c r="O34" s="130"/>
      <c r="P34" s="376"/>
    </row>
    <row r="36" spans="1:66" ht="28.8" x14ac:dyDescent="0.3">
      <c r="B36" s="135" t="s">
        <v>147</v>
      </c>
      <c r="C36" s="136" t="s">
        <v>146</v>
      </c>
      <c r="E36" s="135" t="s">
        <v>147</v>
      </c>
      <c r="F36" s="136" t="s">
        <v>146</v>
      </c>
      <c r="H36" s="135" t="s">
        <v>147</v>
      </c>
      <c r="I36" s="136" t="s">
        <v>146</v>
      </c>
      <c r="K36" s="135" t="s">
        <v>147</v>
      </c>
      <c r="L36" s="136" t="s">
        <v>146</v>
      </c>
      <c r="N36" s="135" t="s">
        <v>147</v>
      </c>
      <c r="O36" s="136" t="s">
        <v>146</v>
      </c>
    </row>
    <row r="37" spans="1:66" x14ac:dyDescent="0.3">
      <c r="A37" s="7"/>
      <c r="B37" s="384" t="s">
        <v>62</v>
      </c>
      <c r="C37" s="384"/>
      <c r="E37" s="384" t="s">
        <v>8</v>
      </c>
      <c r="F37" s="384"/>
      <c r="H37" s="370" t="s">
        <v>7</v>
      </c>
      <c r="I37" s="370"/>
      <c r="J37" s="1"/>
      <c r="K37" s="370" t="s">
        <v>6</v>
      </c>
      <c r="L37" s="370"/>
      <c r="N37" s="385" t="s">
        <v>5</v>
      </c>
      <c r="O37" s="385"/>
      <c r="AU37"/>
      <c r="AV37"/>
      <c r="AW37"/>
      <c r="AX37"/>
      <c r="AY37"/>
      <c r="AZ37"/>
      <c r="BA37"/>
      <c r="BB37"/>
      <c r="BC37"/>
      <c r="BD37"/>
      <c r="BE37"/>
      <c r="BF37"/>
      <c r="BG37"/>
      <c r="BH37"/>
      <c r="BI37"/>
      <c r="BJ37"/>
      <c r="BK37"/>
      <c r="BL37"/>
      <c r="BM37"/>
      <c r="BN37"/>
    </row>
    <row r="38" spans="1:66" x14ac:dyDescent="0.3">
      <c r="A38" s="30" t="s">
        <v>4</v>
      </c>
      <c r="B38" s="386" t="s">
        <v>3</v>
      </c>
      <c r="C38" s="387"/>
      <c r="D38" s="129"/>
      <c r="E38" s="386" t="s">
        <v>3</v>
      </c>
      <c r="F38" s="387"/>
      <c r="G38" s="128"/>
      <c r="H38" s="386" t="s">
        <v>3</v>
      </c>
      <c r="I38" s="387"/>
      <c r="J38" s="128"/>
      <c r="K38" s="386" t="s">
        <v>3</v>
      </c>
      <c r="L38" s="387"/>
      <c r="M38" s="128"/>
      <c r="N38" s="386" t="s">
        <v>3</v>
      </c>
      <c r="O38" s="387"/>
      <c r="P38" s="128"/>
    </row>
    <row r="39" spans="1:66" x14ac:dyDescent="0.3">
      <c r="A39" s="31" t="s">
        <v>2</v>
      </c>
      <c r="B39" s="32">
        <f>SUMA(EnU!G10:G19)</f>
        <v>606858.33900000004</v>
      </c>
      <c r="C39" s="128">
        <f>SUMA(EnU!L10:L19)</f>
        <v>667544.17290000001</v>
      </c>
      <c r="D39" s="129"/>
      <c r="E39" s="32">
        <f>SUMA(EnU!H10:H19)</f>
        <v>384635.05000000005</v>
      </c>
      <c r="F39" s="128">
        <f>SUMA(EnU!M10:M19)</f>
        <v>423098.55499999993</v>
      </c>
      <c r="G39" s="128"/>
      <c r="H39" s="32">
        <f>SUMA(EnU!I10:I19)</f>
        <v>374837.69999999995</v>
      </c>
      <c r="I39" s="32">
        <f>SUMA(EnU!N10:N19)</f>
        <v>412321.47</v>
      </c>
      <c r="J39" s="128"/>
      <c r="K39" s="32">
        <f>SUMA(EnU!J10:J19)</f>
        <v>362193.14500000002</v>
      </c>
      <c r="L39" s="32">
        <f>SUMA(EnU!O10:O19)</f>
        <v>398412.4595</v>
      </c>
      <c r="M39" s="128"/>
      <c r="N39" s="32">
        <f>SUMA(EnU!K10:K19)</f>
        <v>389640.935</v>
      </c>
      <c r="O39" s="32">
        <f>SUMA(EnU!P10:P19)</f>
        <v>428605.02850000001</v>
      </c>
      <c r="P39" s="33"/>
    </row>
    <row r="40" spans="1:66" x14ac:dyDescent="0.3">
      <c r="A40" s="6"/>
      <c r="C40" s="5"/>
      <c r="D40" s="1"/>
      <c r="E40" s="5"/>
      <c r="F40" s="5"/>
      <c r="H40" s="5"/>
      <c r="I40" s="5"/>
      <c r="J40" s="1"/>
      <c r="K40" s="5"/>
      <c r="L40" s="5"/>
      <c r="N40" s="5"/>
      <c r="O40" s="5"/>
    </row>
    <row r="45" spans="1:66" x14ac:dyDescent="0.3">
      <c r="A45" s="4" t="s">
        <v>0</v>
      </c>
    </row>
    <row r="46" spans="1:66" ht="15.6" x14ac:dyDescent="0.3">
      <c r="A46" s="118" t="s">
        <v>355</v>
      </c>
      <c r="J46" s="108"/>
      <c r="K46" s="108"/>
      <c r="L46" s="108"/>
    </row>
    <row r="47" spans="1:66" ht="15.6" x14ac:dyDescent="0.3">
      <c r="A47" s="118" t="s">
        <v>357</v>
      </c>
      <c r="J47" s="107"/>
      <c r="K47" s="107"/>
      <c r="L47" s="107"/>
    </row>
    <row r="48" spans="1:66" ht="15.6" x14ac:dyDescent="0.3">
      <c r="A48" s="118" t="s">
        <v>358</v>
      </c>
      <c r="J48" s="107"/>
      <c r="K48" s="107"/>
      <c r="L48" s="107"/>
    </row>
    <row r="49" spans="1:12" ht="15.6" x14ac:dyDescent="0.3">
      <c r="A49" s="118" t="s">
        <v>361</v>
      </c>
      <c r="J49" s="108"/>
      <c r="K49" s="108"/>
      <c r="L49" s="108"/>
    </row>
    <row r="50" spans="1:12" x14ac:dyDescent="0.3">
      <c r="A50" t="s">
        <v>364</v>
      </c>
      <c r="B50"/>
    </row>
    <row r="51" spans="1:12" ht="15.6" x14ac:dyDescent="0.3">
      <c r="A51" s="118" t="s">
        <v>367</v>
      </c>
      <c r="J51" s="107"/>
      <c r="K51" s="107"/>
      <c r="L51" s="107"/>
    </row>
    <row r="52" spans="1:12" ht="15.6" x14ac:dyDescent="0.3">
      <c r="A52" s="118" t="s">
        <v>369</v>
      </c>
      <c r="J52" s="107"/>
      <c r="K52" s="107"/>
      <c r="L52" s="107"/>
    </row>
    <row r="53" spans="1:12" ht="15.6" x14ac:dyDescent="0.3">
      <c r="A53" s="118" t="s">
        <v>371</v>
      </c>
      <c r="J53" s="107"/>
      <c r="K53" s="107"/>
      <c r="L53" s="107"/>
    </row>
    <row r="54" spans="1:12" ht="15.6" x14ac:dyDescent="0.3">
      <c r="A54" s="118" t="s">
        <v>373</v>
      </c>
      <c r="J54" s="107"/>
      <c r="K54" s="107"/>
      <c r="L54" s="107"/>
    </row>
    <row r="55" spans="1:12" ht="15.6" x14ac:dyDescent="0.3">
      <c r="A55" s="118" t="s">
        <v>375</v>
      </c>
      <c r="J55" s="107"/>
      <c r="K55" s="107"/>
      <c r="L55" s="107"/>
    </row>
    <row r="56" spans="1:12" ht="15.6" x14ac:dyDescent="0.3">
      <c r="A56" s="118" t="s">
        <v>378</v>
      </c>
      <c r="J56" s="107"/>
      <c r="K56" s="107"/>
      <c r="L56" s="107"/>
    </row>
    <row r="57" spans="1:12" ht="15.6" x14ac:dyDescent="0.3">
      <c r="A57" s="118" t="s">
        <v>380</v>
      </c>
      <c r="J57" s="107"/>
      <c r="K57" s="107"/>
      <c r="L57" s="107"/>
    </row>
    <row r="58" spans="1:12" x14ac:dyDescent="0.3">
      <c r="A58" s="118" t="s">
        <v>382</v>
      </c>
    </row>
    <row r="59" spans="1:12" ht="15.6" x14ac:dyDescent="0.3">
      <c r="A59" s="176" t="s">
        <v>383</v>
      </c>
      <c r="J59" s="107"/>
      <c r="K59" s="107"/>
      <c r="L59" s="107"/>
    </row>
    <row r="60" spans="1:12" ht="15.6" x14ac:dyDescent="0.3">
      <c r="A60" t="s">
        <v>385</v>
      </c>
      <c r="E60" s="1"/>
      <c r="F60" s="1"/>
      <c r="J60" s="108"/>
      <c r="K60" s="108"/>
      <c r="L60" s="108"/>
    </row>
    <row r="61" spans="1:12" x14ac:dyDescent="0.3">
      <c r="A61" s="118" t="s">
        <v>386</v>
      </c>
    </row>
    <row r="62" spans="1:12" x14ac:dyDescent="0.3">
      <c r="A62" s="118" t="s">
        <v>387</v>
      </c>
    </row>
    <row r="63" spans="1:12" x14ac:dyDescent="0.3">
      <c r="A63" s="118"/>
    </row>
    <row r="64" spans="1:12" x14ac:dyDescent="0.3">
      <c r="A64" s="118"/>
    </row>
    <row r="65" spans="1:9" x14ac:dyDescent="0.3">
      <c r="A65" s="118"/>
    </row>
    <row r="71" spans="1:9" x14ac:dyDescent="0.3">
      <c r="B71"/>
      <c r="C71"/>
      <c r="D71"/>
      <c r="E71"/>
      <c r="F71"/>
      <c r="G71"/>
      <c r="H71"/>
      <c r="I71"/>
    </row>
    <row r="72" spans="1:9" x14ac:dyDescent="0.3">
      <c r="B72" s="3"/>
      <c r="C72" s="3"/>
      <c r="D72"/>
      <c r="E72"/>
      <c r="F72"/>
      <c r="G72"/>
      <c r="H72"/>
      <c r="I72"/>
    </row>
    <row r="73" spans="1:9" x14ac:dyDescent="0.3">
      <c r="B73" s="3"/>
      <c r="C73" s="3"/>
      <c r="D73"/>
      <c r="E73"/>
      <c r="F73"/>
      <c r="G73"/>
      <c r="H73"/>
      <c r="I73"/>
    </row>
    <row r="74" spans="1:9" x14ac:dyDescent="0.3">
      <c r="A74" s="118"/>
      <c r="B74" s="3"/>
      <c r="C74" s="3"/>
      <c r="D74"/>
      <c r="E74"/>
      <c r="F74"/>
      <c r="G74"/>
      <c r="H74"/>
      <c r="I74"/>
    </row>
    <row r="75" spans="1:9" x14ac:dyDescent="0.3">
      <c r="B75" s="3"/>
      <c r="C75" s="3"/>
      <c r="D75"/>
      <c r="E75"/>
      <c r="F75"/>
      <c r="G75"/>
      <c r="H75"/>
      <c r="I75"/>
    </row>
    <row r="76" spans="1:9" x14ac:dyDescent="0.3">
      <c r="B76" s="3"/>
      <c r="C76" s="3"/>
      <c r="D76"/>
      <c r="E76"/>
      <c r="F76"/>
      <c r="G76"/>
      <c r="H76"/>
      <c r="I76"/>
    </row>
  </sheetData>
  <mergeCells count="31">
    <mergeCell ref="B38:C38"/>
    <mergeCell ref="E38:F38"/>
    <mergeCell ref="H38:I38"/>
    <mergeCell ref="K38:L38"/>
    <mergeCell ref="N38:O38"/>
    <mergeCell ref="B37:C37"/>
    <mergeCell ref="E37:F37"/>
    <mergeCell ref="H37:I37"/>
    <mergeCell ref="K37:L37"/>
    <mergeCell ref="N37:O37"/>
    <mergeCell ref="B5:P5"/>
    <mergeCell ref="J33:J34"/>
    <mergeCell ref="M33:M34"/>
    <mergeCell ref="P33:P34"/>
    <mergeCell ref="B27:P27"/>
    <mergeCell ref="D33:D34"/>
    <mergeCell ref="B21:D21"/>
    <mergeCell ref="E21:G21"/>
    <mergeCell ref="G33:G34"/>
    <mergeCell ref="H21:J21"/>
    <mergeCell ref="N21:P21"/>
    <mergeCell ref="N2:P2"/>
    <mergeCell ref="B2:D2"/>
    <mergeCell ref="E2:G2"/>
    <mergeCell ref="H2:J2"/>
    <mergeCell ref="K2:M2"/>
    <mergeCell ref="B3:C3"/>
    <mergeCell ref="E3:F3"/>
    <mergeCell ref="H3:I3"/>
    <mergeCell ref="K3:L3"/>
    <mergeCell ref="N3:O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N71"/>
  <sheetViews>
    <sheetView topLeftCell="A35" zoomScale="70" zoomScaleNormal="70" workbookViewId="0">
      <selection activeCell="D27" sqref="D27"/>
    </sheetView>
  </sheetViews>
  <sheetFormatPr baseColWidth="10" defaultColWidth="11.44140625" defaultRowHeight="14.4" x14ac:dyDescent="0.3"/>
  <cols>
    <col min="1" max="1" width="27" style="1" customWidth="1"/>
    <col min="2" max="2" width="41.109375" style="2" customWidth="1"/>
    <col min="3" max="3" width="61.109375" style="2" customWidth="1"/>
    <col min="4" max="4" width="62.6640625" style="1" customWidth="1"/>
    <col min="5" max="5" width="82.77734375" style="1" customWidth="1"/>
    <col min="6" max="6" width="27.77734375" style="1" customWidth="1"/>
    <col min="7" max="7" width="24.6640625" style="1" customWidth="1"/>
    <col min="8" max="8" width="25.88671875" style="1" customWidth="1"/>
    <col min="9" max="9" width="28.109375" style="1" customWidth="1"/>
    <col min="10" max="10" width="24.33203125" style="1" customWidth="1"/>
    <col min="11" max="11" width="27.5546875" style="1" customWidth="1"/>
    <col min="12" max="12" width="20.77734375" style="1" customWidth="1"/>
    <col min="13" max="13" width="65.109375" style="1" customWidth="1"/>
    <col min="14" max="14" width="45.21875" style="1" customWidth="1"/>
    <col min="15" max="15" width="11.44140625" style="1"/>
    <col min="16" max="16" width="18.109375" style="1" customWidth="1"/>
    <col min="17" max="17" width="19.88671875" style="1" customWidth="1"/>
    <col min="18" max="18" width="17.5546875" style="1" customWidth="1"/>
    <col min="19" max="19" width="16.44140625" style="1" customWidth="1"/>
    <col min="20" max="20" width="11.44140625" style="1"/>
    <col min="21" max="21" width="13" style="1" customWidth="1"/>
    <col min="22" max="16384" width="11.44140625" style="1"/>
  </cols>
  <sheetData>
    <row r="1" spans="2:14" ht="9" customHeight="1" x14ac:dyDescent="0.3">
      <c r="B1" s="1"/>
      <c r="C1" s="1"/>
    </row>
    <row r="2" spans="2:14" ht="72.599999999999994" customHeight="1" x14ac:dyDescent="0.3">
      <c r="B2" s="394" t="s">
        <v>122</v>
      </c>
      <c r="C2" s="395"/>
      <c r="D2" s="396"/>
      <c r="G2" s="394" t="s">
        <v>393</v>
      </c>
      <c r="H2" s="395"/>
      <c r="I2" s="395"/>
      <c r="J2" s="395"/>
      <c r="K2" s="396"/>
    </row>
    <row r="3" spans="2:14" ht="55.8" customHeight="1" thickBot="1" x14ac:dyDescent="0.35">
      <c r="B3" s="397"/>
      <c r="C3" s="398"/>
      <c r="D3" s="399"/>
      <c r="G3" s="400"/>
      <c r="H3" s="401"/>
      <c r="I3" s="401"/>
      <c r="J3" s="401"/>
      <c r="K3" s="402"/>
    </row>
    <row r="4" spans="2:14" ht="115.8" thickBot="1" x14ac:dyDescent="0.35">
      <c r="B4" s="105"/>
      <c r="C4" s="88" t="s">
        <v>87</v>
      </c>
      <c r="D4" s="89" t="s">
        <v>113</v>
      </c>
      <c r="G4" s="100" t="s">
        <v>104</v>
      </c>
      <c r="H4" s="36" t="s">
        <v>105</v>
      </c>
      <c r="I4" s="36" t="s">
        <v>106</v>
      </c>
      <c r="J4" s="36" t="s">
        <v>107</v>
      </c>
      <c r="K4" s="36" t="s">
        <v>108</v>
      </c>
      <c r="M4" s="181"/>
      <c r="N4" s="182" t="s">
        <v>193</v>
      </c>
    </row>
    <row r="5" spans="2:14" ht="13.8" customHeight="1" thickBot="1" x14ac:dyDescent="0.35">
      <c r="B5" s="408" t="s">
        <v>118</v>
      </c>
      <c r="C5" s="410">
        <f>N5*10</f>
        <v>400</v>
      </c>
      <c r="D5" s="78" t="s">
        <v>114</v>
      </c>
      <c r="G5" s="37" t="s">
        <v>109</v>
      </c>
      <c r="H5" s="83">
        <v>4.3999999999999997E-2</v>
      </c>
      <c r="I5" s="85">
        <v>0</v>
      </c>
      <c r="J5" s="83">
        <v>0</v>
      </c>
      <c r="K5" s="85">
        <v>0</v>
      </c>
      <c r="M5" s="183" t="s">
        <v>194</v>
      </c>
      <c r="N5" s="85">
        <v>40</v>
      </c>
    </row>
    <row r="6" spans="2:14" ht="15" thickBot="1" x14ac:dyDescent="0.35">
      <c r="B6" s="409"/>
      <c r="C6" s="411"/>
      <c r="D6" s="79"/>
      <c r="G6" s="37" t="s">
        <v>110</v>
      </c>
      <c r="H6" s="83">
        <v>0</v>
      </c>
      <c r="I6" s="85">
        <v>0.17299999999999999</v>
      </c>
      <c r="J6" s="314">
        <v>1.2150000000000001</v>
      </c>
      <c r="K6" s="315">
        <v>1.2150000000000001</v>
      </c>
      <c r="M6" s="183" t="s">
        <v>195</v>
      </c>
      <c r="N6" s="85">
        <v>50</v>
      </c>
    </row>
    <row r="7" spans="2:14" ht="33" customHeight="1" thickBot="1" x14ac:dyDescent="0.35">
      <c r="B7" s="408" t="s">
        <v>119</v>
      </c>
      <c r="C7" s="410">
        <f>N6*0.25*10</f>
        <v>125</v>
      </c>
      <c r="D7" s="78" t="s">
        <v>115</v>
      </c>
      <c r="G7" s="37" t="s">
        <v>111</v>
      </c>
      <c r="H7" s="83">
        <v>0</v>
      </c>
      <c r="I7" s="85">
        <v>0</v>
      </c>
      <c r="J7" s="83">
        <v>0.45</v>
      </c>
      <c r="K7" s="85">
        <v>0.45</v>
      </c>
      <c r="M7" s="183" t="s">
        <v>196</v>
      </c>
      <c r="N7" s="85">
        <v>5</v>
      </c>
    </row>
    <row r="8" spans="2:14" ht="29.4" customHeight="1" thickBot="1" x14ac:dyDescent="0.35">
      <c r="B8" s="409"/>
      <c r="C8" s="411"/>
      <c r="D8" s="79"/>
      <c r="G8" s="37" t="s">
        <v>112</v>
      </c>
      <c r="H8" s="83">
        <v>0</v>
      </c>
      <c r="I8" s="85">
        <v>0</v>
      </c>
      <c r="J8" s="83">
        <v>2.48</v>
      </c>
      <c r="K8" s="85">
        <v>2.48</v>
      </c>
      <c r="M8" s="183" t="s">
        <v>197</v>
      </c>
      <c r="N8" s="85">
        <v>40</v>
      </c>
    </row>
    <row r="9" spans="2:14" ht="58.2" customHeight="1" thickBot="1" x14ac:dyDescent="0.35">
      <c r="B9" s="109" t="s">
        <v>120</v>
      </c>
      <c r="C9" s="91">
        <f>N7*0.15*10</f>
        <v>7.5</v>
      </c>
      <c r="D9" s="90" t="s">
        <v>116</v>
      </c>
      <c r="G9" s="37" t="s">
        <v>92</v>
      </c>
      <c r="H9" s="83">
        <v>0</v>
      </c>
      <c r="I9" s="85">
        <v>0</v>
      </c>
      <c r="J9" s="83">
        <v>180</v>
      </c>
      <c r="K9" s="85">
        <v>180</v>
      </c>
    </row>
    <row r="10" spans="2:14" ht="51.6" customHeight="1" thickBot="1" x14ac:dyDescent="0.35">
      <c r="B10" s="408" t="s">
        <v>121</v>
      </c>
      <c r="C10" s="410">
        <f>N8*0.15*10</f>
        <v>60</v>
      </c>
      <c r="D10" s="403" t="s">
        <v>117</v>
      </c>
      <c r="G10" s="37" t="s">
        <v>38</v>
      </c>
      <c r="H10" s="83">
        <v>0</v>
      </c>
      <c r="I10" s="85">
        <v>0</v>
      </c>
      <c r="J10" s="83">
        <v>11</v>
      </c>
      <c r="K10" s="85">
        <v>11</v>
      </c>
    </row>
    <row r="11" spans="2:14" ht="15" thickBot="1" x14ac:dyDescent="0.35">
      <c r="B11" s="409"/>
      <c r="C11" s="411"/>
      <c r="D11" s="404"/>
      <c r="G11" s="34" t="s">
        <v>95</v>
      </c>
      <c r="H11" s="405">
        <v>40</v>
      </c>
      <c r="I11" s="406"/>
      <c r="J11" s="406"/>
      <c r="K11" s="407"/>
    </row>
    <row r="12" spans="2:14" x14ac:dyDescent="0.3">
      <c r="B12" s="1"/>
      <c r="C12" s="1"/>
    </row>
    <row r="13" spans="2:14" x14ac:dyDescent="0.3">
      <c r="B13" s="1"/>
      <c r="C13" s="1"/>
    </row>
    <row r="14" spans="2:14" ht="15.6" customHeight="1" thickBot="1" x14ac:dyDescent="0.35"/>
    <row r="15" spans="2:14" ht="39" customHeight="1" thickBot="1" x14ac:dyDescent="0.35">
      <c r="G15" s="271" t="s">
        <v>278</v>
      </c>
      <c r="H15" s="270" t="s">
        <v>279</v>
      </c>
    </row>
    <row r="16" spans="2:14" ht="43.8" customHeight="1" thickBot="1" x14ac:dyDescent="0.35">
      <c r="B16" s="110" t="s">
        <v>123</v>
      </c>
      <c r="C16" s="112" t="s">
        <v>124</v>
      </c>
      <c r="D16" s="112" t="s">
        <v>125</v>
      </c>
      <c r="E16" s="112" t="s">
        <v>126</v>
      </c>
      <c r="F16" s="112" t="s">
        <v>127</v>
      </c>
      <c r="G16" s="269" t="s">
        <v>128</v>
      </c>
      <c r="H16" s="269" t="s">
        <v>128</v>
      </c>
    </row>
    <row r="17" spans="2:8" ht="15" thickBot="1" x14ac:dyDescent="0.35">
      <c r="B17" s="111" t="s">
        <v>109</v>
      </c>
      <c r="C17" s="94">
        <f>$C$5*H5</f>
        <v>17.599999999999998</v>
      </c>
      <c r="D17" s="98">
        <f t="shared" ref="D17:D22" si="0">$C$7*I5</f>
        <v>0</v>
      </c>
      <c r="E17" s="98">
        <f t="shared" ref="E17:E22" si="1">$C$9*J5</f>
        <v>0</v>
      </c>
      <c r="F17" s="98">
        <f t="shared" ref="F17:F22" si="2">$C$10*K5</f>
        <v>0</v>
      </c>
      <c r="G17" s="96">
        <f>SUMA(C17:F17)</f>
        <v>17.599999999999998</v>
      </c>
      <c r="H17" s="101">
        <f>G17+0.1*G17</f>
        <v>19.36</v>
      </c>
    </row>
    <row r="18" spans="2:8" ht="15" thickBot="1" x14ac:dyDescent="0.35">
      <c r="B18" s="111" t="s">
        <v>39</v>
      </c>
      <c r="C18" s="98">
        <f>$C$5*H6</f>
        <v>0</v>
      </c>
      <c r="D18" s="98">
        <f t="shared" si="0"/>
        <v>21.625</v>
      </c>
      <c r="E18" s="98">
        <f t="shared" si="1"/>
        <v>9.1125000000000007</v>
      </c>
      <c r="F18" s="98">
        <f t="shared" si="2"/>
        <v>72.900000000000006</v>
      </c>
      <c r="G18" s="99">
        <f t="shared" ref="G18:G22" si="3">SUMA(C18:F18)</f>
        <v>103.6375</v>
      </c>
      <c r="H18" s="101">
        <f t="shared" ref="H18:H23" si="4">G18+0.1*G18</f>
        <v>114.00125</v>
      </c>
    </row>
    <row r="19" spans="2:8" ht="14.55" customHeight="1" thickBot="1" x14ac:dyDescent="0.35">
      <c r="B19" s="111" t="s">
        <v>111</v>
      </c>
      <c r="C19" s="98">
        <f>$C$5*H7</f>
        <v>0</v>
      </c>
      <c r="D19" s="98">
        <f t="shared" si="0"/>
        <v>0</v>
      </c>
      <c r="E19" s="98">
        <f t="shared" si="1"/>
        <v>3.375</v>
      </c>
      <c r="F19" s="98">
        <f t="shared" si="2"/>
        <v>27</v>
      </c>
      <c r="G19" s="99">
        <f t="shared" si="3"/>
        <v>30.375</v>
      </c>
      <c r="H19" s="101">
        <f t="shared" si="4"/>
        <v>33.412500000000001</v>
      </c>
    </row>
    <row r="20" spans="2:8" ht="15" thickBot="1" x14ac:dyDescent="0.35">
      <c r="B20" s="111" t="s">
        <v>112</v>
      </c>
      <c r="C20" s="98">
        <f>$C$5*H8</f>
        <v>0</v>
      </c>
      <c r="D20" s="98">
        <f t="shared" si="0"/>
        <v>0</v>
      </c>
      <c r="E20" s="98">
        <f t="shared" si="1"/>
        <v>18.600000000000001</v>
      </c>
      <c r="F20" s="98">
        <f t="shared" si="2"/>
        <v>148.80000000000001</v>
      </c>
      <c r="G20" s="99">
        <f t="shared" si="3"/>
        <v>167.4</v>
      </c>
      <c r="H20" s="101">
        <f t="shared" si="4"/>
        <v>184.14000000000001</v>
      </c>
    </row>
    <row r="21" spans="2:8" ht="15" thickBot="1" x14ac:dyDescent="0.35">
      <c r="B21" s="111" t="s">
        <v>92</v>
      </c>
      <c r="C21" s="98">
        <f>$C$5*H9</f>
        <v>0</v>
      </c>
      <c r="D21" s="98">
        <f t="shared" si="0"/>
        <v>0</v>
      </c>
      <c r="E21" s="98">
        <f t="shared" si="1"/>
        <v>1350</v>
      </c>
      <c r="F21" s="98">
        <f t="shared" si="2"/>
        <v>10800</v>
      </c>
      <c r="G21" s="99">
        <f t="shared" si="3"/>
        <v>12150</v>
      </c>
      <c r="H21" s="101">
        <f t="shared" si="4"/>
        <v>13365</v>
      </c>
    </row>
    <row r="22" spans="2:8" ht="15" thickBot="1" x14ac:dyDescent="0.35">
      <c r="B22" s="111" t="s">
        <v>38</v>
      </c>
      <c r="C22" s="94">
        <v>0</v>
      </c>
      <c r="D22" s="98">
        <f t="shared" si="0"/>
        <v>0</v>
      </c>
      <c r="E22" s="98">
        <f t="shared" si="1"/>
        <v>82.5</v>
      </c>
      <c r="F22" s="98">
        <f t="shared" si="2"/>
        <v>660</v>
      </c>
      <c r="G22" s="99">
        <f t="shared" si="3"/>
        <v>742.5</v>
      </c>
      <c r="H22" s="101">
        <f t="shared" si="4"/>
        <v>816.75</v>
      </c>
    </row>
    <row r="23" spans="2:8" ht="15" thickBot="1" x14ac:dyDescent="0.35">
      <c r="B23" s="412" t="s">
        <v>394</v>
      </c>
      <c r="C23" s="413"/>
      <c r="D23" s="413"/>
      <c r="E23" s="414"/>
      <c r="F23" s="95" t="s">
        <v>52</v>
      </c>
      <c r="G23" s="97">
        <f>SUMA(G17:G22)</f>
        <v>13211.512500000001</v>
      </c>
      <c r="H23" s="272">
        <f t="shared" si="4"/>
        <v>14532.663750000002</v>
      </c>
    </row>
    <row r="24" spans="2:8" ht="15" thickBot="1" x14ac:dyDescent="0.35">
      <c r="B24" s="415"/>
      <c r="C24" s="416"/>
      <c r="D24" s="416"/>
      <c r="E24" s="417"/>
    </row>
    <row r="25" spans="2:8" x14ac:dyDescent="0.3">
      <c r="B25" s="1"/>
      <c r="C25" s="1"/>
    </row>
    <row r="26" spans="2:8" x14ac:dyDescent="0.3">
      <c r="B26" s="1"/>
      <c r="C26" s="1"/>
    </row>
    <row r="27" spans="2:8" x14ac:dyDescent="0.3">
      <c r="B27" s="1"/>
      <c r="C27" s="1"/>
    </row>
    <row r="28" spans="2:8" x14ac:dyDescent="0.3">
      <c r="B28" s="1"/>
      <c r="C28" s="1"/>
    </row>
    <row r="29" spans="2:8" ht="15.6" customHeight="1" x14ac:dyDescent="0.3">
      <c r="B29" s="391" t="s">
        <v>388</v>
      </c>
      <c r="C29" s="392"/>
      <c r="D29" s="392"/>
      <c r="E29" s="392"/>
    </row>
    <row r="30" spans="2:8" ht="15.6" customHeight="1" thickBot="1" x14ac:dyDescent="0.35">
      <c r="B30" s="392"/>
      <c r="C30" s="392"/>
      <c r="D30" s="392"/>
      <c r="E30" s="392"/>
    </row>
    <row r="31" spans="2:8" ht="42.6" customHeight="1" thickBot="1" x14ac:dyDescent="0.35">
      <c r="B31" s="392"/>
      <c r="C31" s="392"/>
      <c r="D31" s="392"/>
      <c r="E31" s="393"/>
      <c r="F31" s="271" t="s">
        <v>278</v>
      </c>
      <c r="G31" s="270" t="s">
        <v>279</v>
      </c>
    </row>
    <row r="32" spans="2:8" ht="44.4" customHeight="1" thickBot="1" x14ac:dyDescent="0.35">
      <c r="B32" s="82" t="s">
        <v>88</v>
      </c>
      <c r="C32" s="81" t="s">
        <v>256</v>
      </c>
      <c r="D32" s="81" t="s">
        <v>89</v>
      </c>
      <c r="E32" s="81" t="s">
        <v>103</v>
      </c>
      <c r="F32" s="82" t="s">
        <v>96</v>
      </c>
      <c r="G32" s="82" t="s">
        <v>96</v>
      </c>
    </row>
    <row r="33" spans="1:7" ht="16.2" thickBot="1" x14ac:dyDescent="0.35">
      <c r="B33" s="37" t="s">
        <v>90</v>
      </c>
      <c r="C33" s="86">
        <v>0.7</v>
      </c>
      <c r="D33" s="86">
        <v>1.5</v>
      </c>
      <c r="E33" s="87">
        <v>120</v>
      </c>
      <c r="F33" s="37">
        <f t="shared" ref="F33:F38" si="5">10*(C33*10/$C$39*$C$40+D33*10/$D$39*$D$40+E33*10*$E$40/$E$39)</f>
        <v>158.41666666666666</v>
      </c>
      <c r="G33" s="37">
        <f>F33+0.1*F33</f>
        <v>174.25833333333333</v>
      </c>
    </row>
    <row r="34" spans="1:7" ht="15" thickBot="1" x14ac:dyDescent="0.35">
      <c r="B34" s="37" t="s">
        <v>91</v>
      </c>
      <c r="C34" s="38">
        <v>0</v>
      </c>
      <c r="D34" s="38">
        <v>0</v>
      </c>
      <c r="E34" s="38">
        <v>180</v>
      </c>
      <c r="F34" s="37">
        <f t="shared" si="5"/>
        <v>225</v>
      </c>
      <c r="G34" s="37">
        <f t="shared" ref="G34:G38" si="6">F34+0.1*F34</f>
        <v>247.5</v>
      </c>
    </row>
    <row r="35" spans="1:7" ht="15" thickBot="1" x14ac:dyDescent="0.35">
      <c r="A35"/>
      <c r="B35" s="37" t="s">
        <v>92</v>
      </c>
      <c r="C35" s="84">
        <v>0</v>
      </c>
      <c r="D35" s="84">
        <v>1200</v>
      </c>
      <c r="E35" s="84">
        <v>2400</v>
      </c>
      <c r="F35" s="37">
        <f t="shared" si="5"/>
        <v>6000</v>
      </c>
      <c r="G35" s="37">
        <f t="shared" si="6"/>
        <v>6600</v>
      </c>
    </row>
    <row r="36" spans="1:7" ht="15" thickBot="1" x14ac:dyDescent="0.35">
      <c r="A36"/>
      <c r="B36" s="37" t="s">
        <v>93</v>
      </c>
      <c r="C36" s="38">
        <v>3.5</v>
      </c>
      <c r="D36" s="38">
        <v>2.14</v>
      </c>
      <c r="E36" s="38">
        <v>90</v>
      </c>
      <c r="F36" s="37">
        <f t="shared" si="5"/>
        <v>141.18333333333334</v>
      </c>
      <c r="G36" s="37">
        <f t="shared" si="6"/>
        <v>155.30166666666668</v>
      </c>
    </row>
    <row r="37" spans="1:7" ht="15" thickBot="1" x14ac:dyDescent="0.35">
      <c r="A37"/>
      <c r="B37" s="37" t="s">
        <v>38</v>
      </c>
      <c r="C37" s="84">
        <v>7.5</v>
      </c>
      <c r="D37" s="84">
        <v>0</v>
      </c>
      <c r="E37" s="84">
        <v>0</v>
      </c>
      <c r="F37" s="37">
        <f t="shared" si="5"/>
        <v>50</v>
      </c>
      <c r="G37" s="37">
        <f t="shared" si="6"/>
        <v>55</v>
      </c>
    </row>
    <row r="38" spans="1:7" ht="15" thickBot="1" x14ac:dyDescent="0.35">
      <c r="A38"/>
      <c r="B38" s="37" t="s">
        <v>94</v>
      </c>
      <c r="C38" s="38">
        <v>0</v>
      </c>
      <c r="D38" s="38">
        <v>52.5</v>
      </c>
      <c r="E38" s="38">
        <v>380</v>
      </c>
      <c r="F38" s="37">
        <f t="shared" si="5"/>
        <v>606.25</v>
      </c>
      <c r="G38" s="37">
        <f t="shared" si="6"/>
        <v>666.875</v>
      </c>
    </row>
    <row r="39" spans="1:7" ht="15" thickBot="1" x14ac:dyDescent="0.35">
      <c r="B39" s="34" t="s">
        <v>95</v>
      </c>
      <c r="C39" s="38">
        <v>15</v>
      </c>
      <c r="D39" s="38">
        <v>10</v>
      </c>
      <c r="E39" s="38">
        <v>12</v>
      </c>
    </row>
    <row r="40" spans="1:7" ht="15" thickBot="1" x14ac:dyDescent="0.35">
      <c r="B40" s="34" t="s">
        <v>101</v>
      </c>
      <c r="C40" s="38">
        <v>1</v>
      </c>
      <c r="D40" s="38">
        <v>0.25</v>
      </c>
      <c r="E40" s="38">
        <v>0.15</v>
      </c>
    </row>
    <row r="41" spans="1:7" ht="15" thickBot="1" x14ac:dyDescent="0.35">
      <c r="B41" s="388" t="s">
        <v>389</v>
      </c>
      <c r="C41" s="389"/>
      <c r="D41" s="389"/>
      <c r="E41" s="390"/>
    </row>
    <row r="52" spans="1:11" x14ac:dyDescent="0.3">
      <c r="A52" s="4" t="s">
        <v>0</v>
      </c>
    </row>
    <row r="53" spans="1:11" ht="15.6" x14ac:dyDescent="0.3">
      <c r="A53" s="107" t="s">
        <v>356</v>
      </c>
      <c r="B53" s="107" t="s">
        <v>132</v>
      </c>
    </row>
    <row r="54" spans="1:11" ht="15.6" x14ac:dyDescent="0.3">
      <c r="A54" s="107" t="s">
        <v>390</v>
      </c>
      <c r="B54" s="107" t="s">
        <v>133</v>
      </c>
    </row>
    <row r="55" spans="1:11" ht="15.6" x14ac:dyDescent="0.3">
      <c r="A55" s="107" t="s">
        <v>391</v>
      </c>
      <c r="B55" s="107" t="s">
        <v>134</v>
      </c>
    </row>
    <row r="56" spans="1:11" ht="18.600000000000001" x14ac:dyDescent="0.3">
      <c r="A56" s="107" t="s">
        <v>362</v>
      </c>
      <c r="B56" s="107" t="s">
        <v>135</v>
      </c>
    </row>
    <row r="57" spans="1:11" ht="15.6" x14ac:dyDescent="0.3">
      <c r="A57" s="107" t="s">
        <v>392</v>
      </c>
      <c r="B57" s="107" t="s">
        <v>136</v>
      </c>
    </row>
    <row r="58" spans="1:11" ht="15.6" x14ac:dyDescent="0.3">
      <c r="A58" s="107" t="s">
        <v>366</v>
      </c>
      <c r="B58" s="107" t="s">
        <v>137</v>
      </c>
    </row>
    <row r="61" spans="1:11" x14ac:dyDescent="0.3">
      <c r="A61" s="2"/>
      <c r="D61" s="2"/>
      <c r="E61" s="2"/>
      <c r="F61" s="2"/>
      <c r="G61" s="2"/>
      <c r="H61" s="2"/>
      <c r="I61" s="2"/>
      <c r="J61" s="2"/>
      <c r="K61" s="2"/>
    </row>
    <row r="62" spans="1:11" x14ac:dyDescent="0.3">
      <c r="A62" s="2"/>
      <c r="D62" s="2"/>
      <c r="E62" s="2"/>
      <c r="F62" s="2"/>
      <c r="G62" s="2"/>
      <c r="H62" s="2"/>
      <c r="I62" s="2"/>
      <c r="J62" s="2"/>
      <c r="K62" s="2"/>
    </row>
    <row r="63" spans="1:11" x14ac:dyDescent="0.3">
      <c r="A63" s="2"/>
      <c r="D63" s="2"/>
      <c r="E63" s="2"/>
      <c r="F63" s="2"/>
      <c r="G63" s="2"/>
      <c r="H63" s="2"/>
      <c r="I63" s="2"/>
      <c r="J63" s="2"/>
      <c r="K63" s="2"/>
    </row>
    <row r="64" spans="1:11" x14ac:dyDescent="0.3">
      <c r="A64" s="2"/>
      <c r="D64" s="2"/>
      <c r="E64" s="2"/>
      <c r="F64" s="2"/>
      <c r="G64" s="2"/>
      <c r="H64" s="2"/>
      <c r="I64" s="2"/>
      <c r="J64" s="2"/>
      <c r="K64" s="2"/>
    </row>
    <row r="65" spans="1:11" x14ac:dyDescent="0.3">
      <c r="A65" s="2"/>
      <c r="D65" s="2"/>
      <c r="E65" s="2"/>
      <c r="F65" s="2"/>
      <c r="G65" s="2"/>
      <c r="H65" s="2"/>
      <c r="I65" s="2"/>
      <c r="J65" s="2"/>
      <c r="K65" s="2"/>
    </row>
    <row r="66" spans="1:11" x14ac:dyDescent="0.3">
      <c r="A66" s="2"/>
      <c r="D66" s="2"/>
      <c r="E66" s="2"/>
      <c r="F66" s="2"/>
      <c r="G66" s="2"/>
      <c r="H66" s="2"/>
      <c r="I66" s="2"/>
      <c r="J66" s="2"/>
      <c r="K66" s="2"/>
    </row>
    <row r="67" spans="1:11" x14ac:dyDescent="0.3">
      <c r="A67" s="2"/>
      <c r="D67" s="2"/>
      <c r="E67" s="2"/>
      <c r="F67" s="2"/>
      <c r="G67" s="2"/>
      <c r="H67" s="2"/>
      <c r="I67" s="2"/>
      <c r="J67" s="2"/>
      <c r="K67" s="2"/>
    </row>
    <row r="68" spans="1:11" x14ac:dyDescent="0.3">
      <c r="A68" s="2"/>
      <c r="D68" s="2"/>
      <c r="E68" s="2"/>
      <c r="F68" s="2"/>
      <c r="G68" s="2"/>
      <c r="H68" s="2"/>
      <c r="I68" s="2"/>
      <c r="J68" s="2"/>
      <c r="K68" s="2"/>
    </row>
    <row r="69" spans="1:11" x14ac:dyDescent="0.3">
      <c r="A69" s="2"/>
      <c r="D69" s="2"/>
      <c r="E69" s="2"/>
      <c r="F69" s="2"/>
      <c r="G69" s="2"/>
      <c r="H69" s="2"/>
      <c r="I69" s="2"/>
      <c r="J69" s="2"/>
      <c r="K69" s="2"/>
    </row>
    <row r="70" spans="1:11" x14ac:dyDescent="0.3">
      <c r="A70" s="2"/>
      <c r="D70" s="2"/>
      <c r="E70" s="2"/>
      <c r="F70" s="2"/>
      <c r="G70" s="2"/>
      <c r="H70" s="2"/>
      <c r="I70" s="2"/>
      <c r="J70" s="2"/>
      <c r="K70" s="2"/>
    </row>
    <row r="71" spans="1:11" x14ac:dyDescent="0.3">
      <c r="A71" s="2"/>
      <c r="D71" s="2"/>
      <c r="E71" s="2"/>
      <c r="F71" s="2"/>
      <c r="G71" s="2"/>
      <c r="H71" s="2"/>
      <c r="I71" s="2"/>
      <c r="J71" s="2"/>
      <c r="K71" s="2"/>
    </row>
  </sheetData>
  <mergeCells count="13">
    <mergeCell ref="B41:E41"/>
    <mergeCell ref="B29:E31"/>
    <mergeCell ref="B2:D3"/>
    <mergeCell ref="G2:K3"/>
    <mergeCell ref="D10:D11"/>
    <mergeCell ref="H11:K11"/>
    <mergeCell ref="B10:B11"/>
    <mergeCell ref="C10:C11"/>
    <mergeCell ref="B5:B6"/>
    <mergeCell ref="C5:C6"/>
    <mergeCell ref="B7:B8"/>
    <mergeCell ref="C7:C8"/>
    <mergeCell ref="B23:E24"/>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R47"/>
  <sheetViews>
    <sheetView topLeftCell="D1" zoomScale="85" zoomScaleNormal="85" workbookViewId="0">
      <selection activeCell="N28" sqref="N28"/>
    </sheetView>
  </sheetViews>
  <sheetFormatPr baseColWidth="10" defaultRowHeight="14.4" x14ac:dyDescent="0.3"/>
  <cols>
    <col min="4" max="4" width="38.44140625" customWidth="1"/>
    <col min="5" max="5" width="11.21875" customWidth="1"/>
    <col min="6" max="6" width="8.109375" customWidth="1"/>
    <col min="7" max="7" width="10.5546875" customWidth="1"/>
    <col min="8" max="8" width="9.21875" customWidth="1"/>
    <col min="9" max="9" width="10.5546875" customWidth="1"/>
    <col min="10" max="10" width="7.88671875" customWidth="1"/>
    <col min="11" max="11" width="23.44140625" customWidth="1"/>
    <col min="12" max="12" width="20.109375" customWidth="1"/>
    <col min="13" max="13" width="25.109375" customWidth="1"/>
    <col min="14" max="14" width="17.21875" customWidth="1"/>
    <col min="15" max="15" width="20.44140625" customWidth="1"/>
    <col min="16" max="16" width="18.77734375" customWidth="1"/>
    <col min="17" max="17" width="14.5546875" customWidth="1"/>
  </cols>
  <sheetData>
    <row r="1" spans="1:18" ht="15" thickBot="1" x14ac:dyDescent="0.35">
      <c r="A1" s="3"/>
    </row>
    <row r="2" spans="1:18" ht="14.4" customHeight="1" x14ac:dyDescent="0.3">
      <c r="C2" s="453" t="s">
        <v>231</v>
      </c>
      <c r="D2" s="454"/>
      <c r="E2" s="454"/>
      <c r="F2" s="454"/>
      <c r="G2" s="454"/>
      <c r="H2" s="454"/>
      <c r="I2" s="454"/>
      <c r="J2" s="454"/>
      <c r="K2" s="454"/>
      <c r="L2" s="454"/>
      <c r="M2" s="454"/>
      <c r="N2" s="454"/>
      <c r="O2" s="454"/>
      <c r="P2" s="454"/>
      <c r="Q2" s="454"/>
      <c r="R2" s="455"/>
    </row>
    <row r="3" spans="1:18" ht="15" customHeight="1" thickBot="1" x14ac:dyDescent="0.35">
      <c r="C3" s="456"/>
      <c r="D3" s="457"/>
      <c r="E3" s="457"/>
      <c r="F3" s="457"/>
      <c r="G3" s="457"/>
      <c r="H3" s="457"/>
      <c r="I3" s="457"/>
      <c r="J3" s="457"/>
      <c r="K3" s="457"/>
      <c r="L3" s="457"/>
      <c r="M3" s="457"/>
      <c r="N3" s="457"/>
      <c r="O3" s="457"/>
      <c r="P3" s="457"/>
      <c r="Q3" s="457"/>
      <c r="R3" s="458"/>
    </row>
    <row r="4" spans="1:18" ht="15" thickBot="1" x14ac:dyDescent="0.35">
      <c r="C4" s="206"/>
      <c r="D4" s="207"/>
      <c r="E4" s="207"/>
      <c r="F4" s="207"/>
      <c r="G4" s="207"/>
      <c r="H4" s="207"/>
      <c r="I4" s="207"/>
      <c r="J4" s="207"/>
      <c r="K4" s="207"/>
      <c r="L4" s="207"/>
      <c r="M4" s="207"/>
      <c r="N4" s="207"/>
      <c r="O4" s="207"/>
      <c r="P4" s="207"/>
      <c r="Q4" s="207"/>
      <c r="R4" s="208"/>
    </row>
    <row r="5" spans="1:18" ht="15" customHeight="1" thickBot="1" x14ac:dyDescent="0.35">
      <c r="C5" s="197"/>
      <c r="D5" s="466" t="s">
        <v>209</v>
      </c>
      <c r="E5" s="439"/>
      <c r="F5" s="439"/>
      <c r="G5" s="439"/>
      <c r="H5" s="439"/>
      <c r="I5" s="439"/>
      <c r="J5" s="440"/>
      <c r="K5" s="199"/>
      <c r="L5" s="438" t="s">
        <v>236</v>
      </c>
      <c r="M5" s="463"/>
      <c r="N5" s="214"/>
      <c r="O5" s="466" t="s">
        <v>212</v>
      </c>
      <c r="P5" s="440"/>
      <c r="Q5" s="199"/>
      <c r="R5" s="200"/>
    </row>
    <row r="6" spans="1:18" ht="13.2" customHeight="1" thickBot="1" x14ac:dyDescent="0.35">
      <c r="C6" s="197"/>
      <c r="D6" s="221" t="s">
        <v>210</v>
      </c>
      <c r="E6" s="222" t="s">
        <v>225</v>
      </c>
      <c r="F6" s="223">
        <v>0.999</v>
      </c>
      <c r="G6" s="222" t="s">
        <v>224</v>
      </c>
      <c r="H6" s="224">
        <v>1.4999999999999999E-4</v>
      </c>
      <c r="I6" s="220" t="s">
        <v>223</v>
      </c>
      <c r="J6" s="225">
        <v>5.0000000000000002E-5</v>
      </c>
      <c r="K6" s="199"/>
      <c r="L6" s="469" t="s">
        <v>237</v>
      </c>
      <c r="M6" s="461" t="s">
        <v>241</v>
      </c>
      <c r="N6" s="214"/>
      <c r="O6" s="459" t="s">
        <v>213</v>
      </c>
      <c r="P6" s="459" t="s">
        <v>214</v>
      </c>
      <c r="Q6" s="199"/>
      <c r="R6" s="200"/>
    </row>
    <row r="7" spans="1:18" ht="15" customHeight="1" thickBot="1" x14ac:dyDescent="0.35">
      <c r="C7" s="197"/>
      <c r="D7" s="192" t="s">
        <v>211</v>
      </c>
      <c r="E7" s="464">
        <v>45.45</v>
      </c>
      <c r="F7" s="465"/>
      <c r="G7" s="464">
        <v>1306.1300000000001</v>
      </c>
      <c r="H7" s="465"/>
      <c r="I7" s="464">
        <v>28.53</v>
      </c>
      <c r="J7" s="465"/>
      <c r="K7" s="199"/>
      <c r="L7" s="470"/>
      <c r="M7" s="462"/>
      <c r="N7" s="214"/>
      <c r="O7" s="460"/>
      <c r="P7" s="460"/>
      <c r="Q7" s="199"/>
      <c r="R7" s="200"/>
    </row>
    <row r="8" spans="1:18" ht="13.2" customHeight="1" thickBot="1" x14ac:dyDescent="0.35">
      <c r="C8" s="197"/>
      <c r="D8" s="415" t="s">
        <v>400</v>
      </c>
      <c r="E8" s="416"/>
      <c r="F8" s="416"/>
      <c r="G8" s="416"/>
      <c r="H8" s="416"/>
      <c r="I8" s="416"/>
      <c r="J8" s="417"/>
      <c r="K8" s="199"/>
      <c r="L8" s="209" t="s">
        <v>232</v>
      </c>
      <c r="M8" s="210">
        <v>180</v>
      </c>
      <c r="N8" s="214"/>
      <c r="O8" s="227">
        <f>P8*2</f>
        <v>2.4</v>
      </c>
      <c r="P8" s="196">
        <f>((M8+M9+M10+M11)/10^6)*1000</f>
        <v>1.2</v>
      </c>
      <c r="Q8" s="199"/>
      <c r="R8" s="200"/>
    </row>
    <row r="9" spans="1:18" ht="15" customHeight="1" thickBot="1" x14ac:dyDescent="0.35">
      <c r="C9" s="197"/>
      <c r="D9" s="201"/>
      <c r="E9" s="199"/>
      <c r="F9" s="199"/>
      <c r="G9" s="199"/>
      <c r="H9" s="199"/>
      <c r="I9" s="199"/>
      <c r="J9" s="199"/>
      <c r="K9" s="199"/>
      <c r="L9" s="209" t="s">
        <v>233</v>
      </c>
      <c r="M9" s="211">
        <f>2*150</f>
        <v>300</v>
      </c>
      <c r="N9" s="214"/>
      <c r="O9" s="467" t="s">
        <v>208</v>
      </c>
      <c r="P9" s="468"/>
      <c r="Q9" s="199"/>
      <c r="R9" s="200"/>
    </row>
    <row r="10" spans="1:18" ht="15" customHeight="1" thickBot="1" x14ac:dyDescent="0.35">
      <c r="C10" s="197"/>
      <c r="D10" s="473" t="s">
        <v>240</v>
      </c>
      <c r="E10" s="474"/>
      <c r="F10" s="474"/>
      <c r="G10" s="474"/>
      <c r="H10" s="474"/>
      <c r="I10" s="474"/>
      <c r="J10" s="475"/>
      <c r="K10" s="199"/>
      <c r="L10" s="209" t="s">
        <v>234</v>
      </c>
      <c r="M10" s="210">
        <v>240</v>
      </c>
      <c r="N10" s="199"/>
      <c r="O10" s="199"/>
      <c r="P10" s="199"/>
      <c r="Q10" s="199"/>
      <c r="R10" s="200"/>
    </row>
    <row r="11" spans="1:18" ht="15" thickBot="1" x14ac:dyDescent="0.35">
      <c r="C11" s="197"/>
      <c r="D11" s="170"/>
      <c r="E11" s="484" t="s">
        <v>27</v>
      </c>
      <c r="F11" s="472"/>
      <c r="G11" s="471" t="s">
        <v>224</v>
      </c>
      <c r="H11" s="472"/>
      <c r="I11" s="476" t="s">
        <v>223</v>
      </c>
      <c r="J11" s="477"/>
      <c r="K11" s="199"/>
      <c r="L11" s="212" t="s">
        <v>235</v>
      </c>
      <c r="M11" s="213">
        <f>2*240</f>
        <v>480</v>
      </c>
      <c r="N11" s="199"/>
      <c r="O11" s="199"/>
      <c r="P11" s="199"/>
      <c r="Q11" s="199"/>
      <c r="R11" s="200"/>
    </row>
    <row r="12" spans="1:18" ht="15" customHeight="1" thickBot="1" x14ac:dyDescent="0.35">
      <c r="C12" s="197"/>
      <c r="D12" s="226" t="s">
        <v>238</v>
      </c>
      <c r="E12" s="485">
        <v>8960</v>
      </c>
      <c r="F12" s="482"/>
      <c r="G12" s="481">
        <v>10490</v>
      </c>
      <c r="H12" s="482"/>
      <c r="I12" s="433">
        <v>11340</v>
      </c>
      <c r="J12" s="434"/>
      <c r="K12" s="199"/>
      <c r="L12" s="429" t="s">
        <v>398</v>
      </c>
      <c r="M12" s="430"/>
      <c r="N12" s="199"/>
      <c r="O12" s="199"/>
      <c r="P12" s="199"/>
      <c r="Q12" s="199"/>
      <c r="R12" s="200"/>
    </row>
    <row r="13" spans="1:18" ht="14.4" customHeight="1" thickBot="1" x14ac:dyDescent="0.35">
      <c r="C13" s="197"/>
      <c r="D13" s="435" t="s">
        <v>239</v>
      </c>
      <c r="E13" s="436"/>
      <c r="F13" s="436"/>
      <c r="G13" s="436"/>
      <c r="H13" s="436"/>
      <c r="I13" s="436"/>
      <c r="J13" s="437"/>
      <c r="K13" s="214"/>
      <c r="L13" s="431"/>
      <c r="M13" s="432"/>
      <c r="N13" s="214"/>
      <c r="O13" s="214"/>
      <c r="P13" s="214"/>
      <c r="Q13" s="214"/>
      <c r="R13" s="200"/>
    </row>
    <row r="14" spans="1:18" ht="14.4" customHeight="1" thickBot="1" x14ac:dyDescent="0.35">
      <c r="C14" s="197"/>
      <c r="D14" s="214"/>
      <c r="E14" s="214"/>
      <c r="F14" s="214"/>
      <c r="G14" s="214"/>
      <c r="H14" s="214"/>
      <c r="I14" s="214"/>
      <c r="J14" s="214"/>
      <c r="K14" s="214"/>
      <c r="L14" s="214"/>
      <c r="M14" s="214"/>
      <c r="N14" s="214"/>
      <c r="O14" s="214"/>
      <c r="P14" s="214"/>
      <c r="Q14" s="214"/>
      <c r="R14" s="200"/>
    </row>
    <row r="15" spans="1:18" x14ac:dyDescent="0.3">
      <c r="C15" s="197"/>
      <c r="D15" s="423" t="s">
        <v>402</v>
      </c>
      <c r="E15" s="424"/>
      <c r="F15" s="424"/>
      <c r="G15" s="424"/>
      <c r="H15" s="424"/>
      <c r="I15" s="424"/>
      <c r="J15" s="424"/>
      <c r="K15" s="424"/>
      <c r="L15" s="424"/>
      <c r="M15" s="424"/>
      <c r="N15" s="424"/>
      <c r="O15" s="424"/>
      <c r="P15" s="424"/>
      <c r="Q15" s="425"/>
      <c r="R15" s="200"/>
    </row>
    <row r="16" spans="1:18" ht="15" thickBot="1" x14ac:dyDescent="0.35">
      <c r="C16" s="197"/>
      <c r="D16" s="426"/>
      <c r="E16" s="427"/>
      <c r="F16" s="427"/>
      <c r="G16" s="427"/>
      <c r="H16" s="427"/>
      <c r="I16" s="427"/>
      <c r="J16" s="427"/>
      <c r="K16" s="427"/>
      <c r="L16" s="427"/>
      <c r="M16" s="427"/>
      <c r="N16" s="427"/>
      <c r="O16" s="427"/>
      <c r="P16" s="427"/>
      <c r="Q16" s="428"/>
      <c r="R16" s="200"/>
    </row>
    <row r="17" spans="3:18" ht="16.2" thickBot="1" x14ac:dyDescent="0.35">
      <c r="C17" s="197"/>
      <c r="D17" s="203"/>
      <c r="E17" s="199"/>
      <c r="F17" s="199"/>
      <c r="G17" s="199"/>
      <c r="H17" s="199"/>
      <c r="I17" s="199"/>
      <c r="J17" s="199"/>
      <c r="K17" s="199"/>
      <c r="L17" s="199"/>
      <c r="M17" s="199"/>
      <c r="N17" s="199"/>
      <c r="O17" s="199"/>
      <c r="P17" s="199"/>
      <c r="Q17" s="199"/>
      <c r="R17" s="200"/>
    </row>
    <row r="18" spans="3:18" ht="16.2" customHeight="1" thickBot="1" x14ac:dyDescent="0.35">
      <c r="C18" s="197"/>
      <c r="D18" s="478" t="s">
        <v>219</v>
      </c>
      <c r="E18" s="479"/>
      <c r="F18" s="479"/>
      <c r="G18" s="479"/>
      <c r="H18" s="480"/>
      <c r="I18" s="199"/>
      <c r="J18" s="199"/>
      <c r="K18" s="199"/>
      <c r="L18" s="199"/>
      <c r="M18" s="438" t="s">
        <v>220</v>
      </c>
      <c r="N18" s="439"/>
      <c r="O18" s="439"/>
      <c r="P18" s="439"/>
      <c r="Q18" s="440"/>
      <c r="R18" s="200"/>
    </row>
    <row r="19" spans="3:18" ht="15" thickBot="1" x14ac:dyDescent="0.35">
      <c r="C19" s="197"/>
      <c r="D19" s="189" t="s">
        <v>215</v>
      </c>
      <c r="E19" s="447" t="s">
        <v>217</v>
      </c>
      <c r="F19" s="448"/>
      <c r="G19" s="447" t="s">
        <v>218</v>
      </c>
      <c r="H19" s="448"/>
      <c r="I19" s="199"/>
      <c r="J19" s="199"/>
      <c r="K19" s="199"/>
      <c r="L19" s="199"/>
      <c r="M19" s="281"/>
      <c r="N19" s="483" t="s">
        <v>284</v>
      </c>
      <c r="O19" s="452"/>
      <c r="P19" s="451" t="s">
        <v>283</v>
      </c>
      <c r="Q19" s="452"/>
      <c r="R19" s="200"/>
    </row>
    <row r="20" spans="3:18" ht="15.6" customHeight="1" thickBot="1" x14ac:dyDescent="0.35">
      <c r="C20" s="197"/>
      <c r="D20" s="449" t="s">
        <v>216</v>
      </c>
      <c r="E20" s="443">
        <v>100</v>
      </c>
      <c r="F20" s="444"/>
      <c r="G20" s="443">
        <v>50</v>
      </c>
      <c r="H20" s="444"/>
      <c r="I20" s="199"/>
      <c r="J20" s="199"/>
      <c r="K20" s="199"/>
      <c r="L20" s="199"/>
      <c r="M20" s="282"/>
      <c r="N20" s="280" t="s">
        <v>221</v>
      </c>
      <c r="O20" s="248" t="s">
        <v>222</v>
      </c>
      <c r="P20" s="268" t="s">
        <v>221</v>
      </c>
      <c r="Q20" s="248" t="s">
        <v>222</v>
      </c>
      <c r="R20" s="200"/>
    </row>
    <row r="21" spans="3:18" ht="7.2" customHeight="1" thickBot="1" x14ac:dyDescent="0.35">
      <c r="C21" s="197"/>
      <c r="D21" s="450"/>
      <c r="E21" s="445"/>
      <c r="F21" s="446"/>
      <c r="G21" s="445"/>
      <c r="H21" s="446"/>
      <c r="I21" s="199"/>
      <c r="J21" s="199"/>
      <c r="K21" s="199"/>
      <c r="L21" s="199"/>
      <c r="M21" s="441" t="s">
        <v>230</v>
      </c>
      <c r="N21" s="421" t="s">
        <v>227</v>
      </c>
      <c r="O21" s="421" t="s">
        <v>229</v>
      </c>
      <c r="P21" s="421" t="s">
        <v>227</v>
      </c>
      <c r="Q21" s="421" t="s">
        <v>229</v>
      </c>
      <c r="R21" s="200"/>
    </row>
    <row r="22" spans="3:18" ht="15" thickBot="1" x14ac:dyDescent="0.35">
      <c r="C22" s="197"/>
      <c r="D22" s="418" t="s">
        <v>403</v>
      </c>
      <c r="E22" s="419"/>
      <c r="F22" s="419"/>
      <c r="G22" s="419"/>
      <c r="H22" s="420"/>
      <c r="I22" s="199"/>
      <c r="J22" s="199"/>
      <c r="K22" s="199"/>
      <c r="L22" s="199"/>
      <c r="M22" s="442"/>
      <c r="N22" s="422"/>
      <c r="O22" s="422"/>
      <c r="P22" s="422"/>
      <c r="Q22" s="422"/>
      <c r="R22" s="200"/>
    </row>
    <row r="23" spans="3:18" ht="16.2" thickBot="1" x14ac:dyDescent="0.35">
      <c r="C23" s="197"/>
      <c r="D23" s="203"/>
      <c r="E23" s="199"/>
      <c r="F23" s="199"/>
      <c r="G23" s="199"/>
      <c r="H23" s="199"/>
      <c r="I23" s="199"/>
      <c r="J23" s="199"/>
      <c r="K23" s="199"/>
      <c r="L23" s="199"/>
      <c r="M23" s="194" t="s">
        <v>225</v>
      </c>
      <c r="N23" s="216">
        <f>P8*E12*F6+G20</f>
        <v>10791.248</v>
      </c>
      <c r="O23" s="216">
        <f>O8*E12*F6+E20</f>
        <v>21582.495999999999</v>
      </c>
      <c r="P23" s="216">
        <f>N23+0.1*N23</f>
        <v>11870.372799999999</v>
      </c>
      <c r="Q23" s="216">
        <f>O23+0.1*O23</f>
        <v>23740.745599999998</v>
      </c>
      <c r="R23" s="200"/>
    </row>
    <row r="24" spans="3:18" ht="15.6" customHeight="1" thickBot="1" x14ac:dyDescent="0.35">
      <c r="C24" s="197"/>
      <c r="D24" s="199"/>
      <c r="E24" s="199"/>
      <c r="F24" s="199"/>
      <c r="G24" s="199"/>
      <c r="H24" s="199"/>
      <c r="I24" s="199"/>
      <c r="J24" s="199"/>
      <c r="K24" s="199"/>
      <c r="L24" s="199"/>
      <c r="M24" s="217" t="s">
        <v>224</v>
      </c>
      <c r="N24" s="219">
        <f>N23*H6/F6</f>
        <v>1.6203075075075073</v>
      </c>
      <c r="O24" s="219">
        <f>O23*H6/F6</f>
        <v>3.2406150150150146</v>
      </c>
      <c r="P24" s="216">
        <f t="shared" ref="P24:P25" si="0">N24+0.1*N24</f>
        <v>1.7823382582582581</v>
      </c>
      <c r="Q24" s="216">
        <f t="shared" ref="Q24:Q25" si="1">O24+0.1*O24</f>
        <v>3.5646765165165162</v>
      </c>
      <c r="R24" s="200"/>
    </row>
    <row r="25" spans="3:18" ht="15.6" customHeight="1" thickBot="1" x14ac:dyDescent="0.35">
      <c r="C25" s="197"/>
      <c r="D25" s="199"/>
      <c r="E25" s="199"/>
      <c r="F25" s="199"/>
      <c r="G25" s="199"/>
      <c r="H25" s="199"/>
      <c r="I25" s="199"/>
      <c r="J25" s="199"/>
      <c r="K25" s="199"/>
      <c r="L25" s="199"/>
      <c r="M25" s="194" t="s">
        <v>223</v>
      </c>
      <c r="N25" s="216">
        <f>N23*J6/F6</f>
        <v>0.54010250250250247</v>
      </c>
      <c r="O25" s="216">
        <f>O23*J6/F6</f>
        <v>1.0802050050050049</v>
      </c>
      <c r="P25" s="216">
        <f t="shared" si="0"/>
        <v>0.59411275275275277</v>
      </c>
      <c r="Q25" s="216">
        <f t="shared" si="1"/>
        <v>1.1882255055055055</v>
      </c>
      <c r="R25" s="200"/>
    </row>
    <row r="26" spans="3:18" ht="15.6" customHeight="1" thickBot="1" x14ac:dyDescent="0.35">
      <c r="C26" s="197"/>
      <c r="D26" s="199"/>
      <c r="E26" s="199"/>
      <c r="F26" s="199"/>
      <c r="G26" s="199"/>
      <c r="H26" s="199"/>
      <c r="I26" s="199"/>
      <c r="J26" s="199"/>
      <c r="K26" s="199"/>
      <c r="L26" s="199"/>
      <c r="M26" s="418" t="s">
        <v>208</v>
      </c>
      <c r="N26" s="419"/>
      <c r="O26" s="419"/>
      <c r="P26" s="419"/>
      <c r="Q26" s="420"/>
      <c r="R26" s="200"/>
    </row>
    <row r="27" spans="3:18" ht="15.6" x14ac:dyDescent="0.3">
      <c r="C27" s="197"/>
      <c r="D27" s="199"/>
      <c r="E27" s="199"/>
      <c r="F27" s="199"/>
      <c r="G27" s="199"/>
      <c r="H27" s="199"/>
      <c r="I27" s="199"/>
      <c r="J27" s="199"/>
      <c r="K27" s="199"/>
      <c r="L27" s="199"/>
      <c r="M27" s="205"/>
      <c r="N27" s="205"/>
      <c r="O27" s="199"/>
      <c r="P27" s="199"/>
      <c r="Q27" s="199"/>
      <c r="R27" s="200"/>
    </row>
    <row r="28" spans="3:18" ht="16.2" customHeight="1" thickBot="1" x14ac:dyDescent="0.35">
      <c r="C28" s="198"/>
      <c r="D28" s="202"/>
      <c r="E28" s="202"/>
      <c r="F28" s="202"/>
      <c r="G28" s="202"/>
      <c r="H28" s="202"/>
      <c r="I28" s="202"/>
      <c r="J28" s="202"/>
      <c r="K28" s="202"/>
      <c r="L28" s="202"/>
      <c r="M28" s="202"/>
      <c r="N28" s="202"/>
      <c r="O28" s="202"/>
      <c r="P28" s="202"/>
      <c r="Q28" s="202"/>
      <c r="R28" s="204"/>
    </row>
    <row r="30" spans="3:18" ht="9.6" customHeight="1" x14ac:dyDescent="0.3"/>
    <row r="31" spans="3:18" ht="10.199999999999999" customHeight="1" x14ac:dyDescent="0.3"/>
    <row r="33" spans="4:11" x14ac:dyDescent="0.3">
      <c r="D33" s="176" t="s">
        <v>395</v>
      </c>
    </row>
    <row r="34" spans="4:11" ht="15" customHeight="1" x14ac:dyDescent="0.3">
      <c r="D34" s="176" t="s">
        <v>396</v>
      </c>
      <c r="E34" s="176"/>
    </row>
    <row r="35" spans="4:11" ht="15" customHeight="1" x14ac:dyDescent="0.3">
      <c r="D35" s="176" t="s">
        <v>397</v>
      </c>
      <c r="E35" s="176"/>
    </row>
    <row r="36" spans="4:11" x14ac:dyDescent="0.3">
      <c r="D36" s="176" t="s">
        <v>399</v>
      </c>
      <c r="E36" s="176"/>
    </row>
    <row r="37" spans="4:11" x14ac:dyDescent="0.3">
      <c r="D37" s="176" t="s">
        <v>401</v>
      </c>
      <c r="E37" s="176"/>
    </row>
    <row r="38" spans="4:11" ht="13.8" customHeight="1" x14ac:dyDescent="0.3">
      <c r="D38" t="s">
        <v>404</v>
      </c>
    </row>
    <row r="42" spans="4:11" ht="43.2" customHeight="1" x14ac:dyDescent="0.3"/>
    <row r="44" spans="4:11" x14ac:dyDescent="0.3">
      <c r="K44" s="1"/>
    </row>
    <row r="46" spans="4:11" ht="15.6" x14ac:dyDescent="0.3">
      <c r="D46" s="190"/>
    </row>
    <row r="47" spans="4:11" ht="15.6" x14ac:dyDescent="0.3">
      <c r="D47" s="191"/>
    </row>
  </sheetData>
  <mergeCells count="39">
    <mergeCell ref="D8:J8"/>
    <mergeCell ref="I7:J7"/>
    <mergeCell ref="D18:H18"/>
    <mergeCell ref="G12:H12"/>
    <mergeCell ref="N19:O19"/>
    <mergeCell ref="E11:F11"/>
    <mergeCell ref="E12:F12"/>
    <mergeCell ref="P19:Q19"/>
    <mergeCell ref="C2:R3"/>
    <mergeCell ref="O6:O7"/>
    <mergeCell ref="P6:P7"/>
    <mergeCell ref="M6:M7"/>
    <mergeCell ref="L5:M5"/>
    <mergeCell ref="E7:F7"/>
    <mergeCell ref="O5:P5"/>
    <mergeCell ref="O9:P9"/>
    <mergeCell ref="E19:F19"/>
    <mergeCell ref="L6:L7"/>
    <mergeCell ref="G7:H7"/>
    <mergeCell ref="D5:J5"/>
    <mergeCell ref="G11:H11"/>
    <mergeCell ref="D10:J10"/>
    <mergeCell ref="I11:J11"/>
    <mergeCell ref="M26:Q26"/>
    <mergeCell ref="O21:O22"/>
    <mergeCell ref="D15:Q16"/>
    <mergeCell ref="L12:M13"/>
    <mergeCell ref="I12:J12"/>
    <mergeCell ref="D13:J13"/>
    <mergeCell ref="P21:P22"/>
    <mergeCell ref="Q21:Q22"/>
    <mergeCell ref="M18:Q18"/>
    <mergeCell ref="M21:M22"/>
    <mergeCell ref="N21:N22"/>
    <mergeCell ref="D22:H22"/>
    <mergeCell ref="E20:F21"/>
    <mergeCell ref="G19:H19"/>
    <mergeCell ref="G20:H21"/>
    <mergeCell ref="D20:D21"/>
  </mergeCells>
  <hyperlinks>
    <hyperlink ref="L12" r:id="rId1" display="http://www.adif.es/es_ES/comunicacion_y_prensa/fichas_de_actualidad/ficha_actualidad_00070.shtml"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3:W37"/>
  <sheetViews>
    <sheetView zoomScale="55" zoomScaleNormal="55" workbookViewId="0">
      <selection activeCell="P39" sqref="P39"/>
    </sheetView>
  </sheetViews>
  <sheetFormatPr baseColWidth="10" defaultRowHeight="14.4" x14ac:dyDescent="0.3"/>
  <cols>
    <col min="2" max="2" width="30.5546875" customWidth="1"/>
    <col min="8" max="8" width="11.5546875" style="177"/>
    <col min="9" max="9" width="13" customWidth="1"/>
    <col min="10" max="10" width="16.21875" customWidth="1"/>
    <col min="11" max="11" width="14.77734375" customWidth="1"/>
    <col min="12" max="12" width="15.44140625" customWidth="1"/>
    <col min="18" max="18" width="14" customWidth="1"/>
    <col min="23" max="23" width="16.44140625" customWidth="1"/>
  </cols>
  <sheetData>
    <row r="3" spans="2:23" ht="15" thickBot="1" x14ac:dyDescent="0.35"/>
    <row r="4" spans="2:23" ht="16.2" thickBot="1" x14ac:dyDescent="0.35">
      <c r="B4" s="180" t="s">
        <v>192</v>
      </c>
      <c r="C4" s="489" t="s">
        <v>405</v>
      </c>
      <c r="D4" s="490"/>
      <c r="E4" s="490"/>
      <c r="F4" s="490"/>
      <c r="G4" s="491"/>
      <c r="I4" s="492" t="s">
        <v>53</v>
      </c>
      <c r="J4" s="493"/>
      <c r="K4" s="493"/>
      <c r="L4" s="493"/>
      <c r="M4" s="493"/>
      <c r="N4" s="493"/>
      <c r="O4" s="493"/>
      <c r="P4" s="493"/>
      <c r="Q4" s="493"/>
      <c r="R4" s="493"/>
      <c r="S4" s="493"/>
      <c r="T4" s="493"/>
      <c r="U4" s="493"/>
      <c r="V4" s="493"/>
      <c r="W4" s="494"/>
    </row>
    <row r="5" spans="2:23" ht="29.4" thickBot="1" x14ac:dyDescent="0.35">
      <c r="B5" s="34" t="s">
        <v>43</v>
      </c>
      <c r="C5" s="35" t="s">
        <v>191</v>
      </c>
      <c r="D5" s="35" t="s">
        <v>44</v>
      </c>
      <c r="E5" s="35" t="s">
        <v>45</v>
      </c>
      <c r="F5" s="35" t="s">
        <v>46</v>
      </c>
      <c r="G5" s="36" t="s">
        <v>255</v>
      </c>
      <c r="H5" s="178"/>
      <c r="I5" s="495" t="s">
        <v>54</v>
      </c>
      <c r="J5" s="496"/>
      <c r="K5" s="496"/>
      <c r="L5" s="496"/>
      <c r="M5" s="496"/>
      <c r="N5" s="496"/>
      <c r="O5" s="496"/>
      <c r="P5" s="496"/>
      <c r="Q5" s="496"/>
      <c r="R5" s="496"/>
      <c r="S5" s="496"/>
      <c r="T5" s="496"/>
      <c r="U5" s="496"/>
      <c r="V5" s="496"/>
      <c r="W5" s="497"/>
    </row>
    <row r="6" spans="2:23" ht="16.2" thickBot="1" x14ac:dyDescent="0.35">
      <c r="B6" s="37" t="s">
        <v>47</v>
      </c>
      <c r="C6" s="251">
        <v>0</v>
      </c>
      <c r="D6" s="38">
        <v>0.31</v>
      </c>
      <c r="E6" s="38">
        <v>0.3</v>
      </c>
      <c r="F6" s="38">
        <v>0.31</v>
      </c>
      <c r="G6" s="39">
        <v>1</v>
      </c>
      <c r="H6" s="179"/>
      <c r="I6" s="498" t="s">
        <v>406</v>
      </c>
      <c r="J6" s="499"/>
      <c r="K6" s="499"/>
      <c r="L6" s="499"/>
      <c r="M6" s="499"/>
      <c r="N6" s="499"/>
      <c r="O6" s="499"/>
      <c r="P6" s="499"/>
      <c r="Q6" s="499"/>
      <c r="R6" s="499"/>
      <c r="S6" s="499"/>
      <c r="T6" s="499"/>
      <c r="U6" s="499"/>
      <c r="V6" s="499"/>
      <c r="W6" s="500"/>
    </row>
    <row r="7" spans="2:23" ht="16.2" thickBot="1" x14ac:dyDescent="0.35">
      <c r="B7" s="37" t="s">
        <v>48</v>
      </c>
      <c r="C7" s="251">
        <v>0</v>
      </c>
      <c r="D7" s="38">
        <v>5</v>
      </c>
      <c r="E7" s="38">
        <v>5</v>
      </c>
      <c r="F7" s="38">
        <v>9.9</v>
      </c>
      <c r="G7" s="39">
        <v>20</v>
      </c>
      <c r="H7" s="179"/>
      <c r="I7" s="501" t="s">
        <v>407</v>
      </c>
      <c r="J7" s="502"/>
      <c r="K7" s="502"/>
      <c r="L7" s="502"/>
      <c r="M7" s="502"/>
      <c r="N7" s="502"/>
      <c r="O7" s="502"/>
      <c r="P7" s="502"/>
      <c r="Q7" s="502"/>
      <c r="R7" s="502"/>
      <c r="S7" s="502"/>
      <c r="T7" s="502"/>
      <c r="U7" s="502"/>
      <c r="V7" s="502"/>
      <c r="W7" s="503"/>
    </row>
    <row r="8" spans="2:23" ht="16.2" thickBot="1" x14ac:dyDescent="0.35">
      <c r="B8" s="37" t="s">
        <v>49</v>
      </c>
      <c r="C8" s="251">
        <v>0</v>
      </c>
      <c r="D8" s="38">
        <v>5</v>
      </c>
      <c r="E8" s="38">
        <v>5</v>
      </c>
      <c r="F8" s="38">
        <v>5</v>
      </c>
      <c r="G8" s="39">
        <v>11</v>
      </c>
      <c r="H8" s="179"/>
      <c r="I8" s="504" t="s">
        <v>55</v>
      </c>
      <c r="J8" s="505"/>
      <c r="K8" s="505"/>
      <c r="L8" s="505"/>
      <c r="M8" s="505"/>
      <c r="N8" s="505"/>
      <c r="O8" s="505"/>
      <c r="P8" s="505"/>
      <c r="Q8" s="505"/>
      <c r="R8" s="505"/>
      <c r="S8" s="505"/>
      <c r="T8" s="505"/>
      <c r="U8" s="505"/>
      <c r="V8" s="505"/>
      <c r="W8" s="506"/>
    </row>
    <row r="9" spans="2:23" ht="16.2" thickBot="1" x14ac:dyDescent="0.35">
      <c r="B9" s="37" t="s">
        <v>50</v>
      </c>
      <c r="C9" s="251">
        <v>18</v>
      </c>
      <c r="D9" s="38">
        <v>23</v>
      </c>
      <c r="E9" s="38">
        <v>23</v>
      </c>
      <c r="F9" s="38">
        <v>23</v>
      </c>
      <c r="G9" s="39">
        <v>40</v>
      </c>
      <c r="H9" s="179"/>
      <c r="I9" s="507" t="s">
        <v>56</v>
      </c>
      <c r="J9" s="508"/>
      <c r="K9" s="508"/>
      <c r="L9" s="508"/>
      <c r="M9" s="508"/>
      <c r="N9" s="508"/>
      <c r="O9" s="508"/>
      <c r="P9" s="508"/>
      <c r="Q9" s="508"/>
      <c r="R9" s="508"/>
      <c r="S9" s="508"/>
      <c r="T9" s="508"/>
      <c r="U9" s="508"/>
      <c r="V9" s="508"/>
      <c r="W9" s="509"/>
    </row>
    <row r="10" spans="2:23" ht="16.2" thickBot="1" x14ac:dyDescent="0.35">
      <c r="B10" s="37" t="s">
        <v>51</v>
      </c>
      <c r="C10" s="251">
        <v>5</v>
      </c>
      <c r="D10" s="38">
        <v>5</v>
      </c>
      <c r="E10" s="38">
        <v>5</v>
      </c>
      <c r="F10" s="38">
        <v>5</v>
      </c>
      <c r="G10" s="39">
        <v>5</v>
      </c>
      <c r="H10" s="179"/>
      <c r="I10" s="495" t="s">
        <v>57</v>
      </c>
      <c r="J10" s="496"/>
      <c r="K10" s="496"/>
      <c r="L10" s="496"/>
      <c r="M10" s="496"/>
      <c r="N10" s="496"/>
      <c r="O10" s="496"/>
      <c r="P10" s="496"/>
      <c r="Q10" s="496"/>
      <c r="R10" s="496"/>
      <c r="S10" s="496"/>
      <c r="T10" s="496"/>
      <c r="U10" s="496"/>
      <c r="V10" s="496"/>
      <c r="W10" s="497"/>
    </row>
    <row r="11" spans="2:23" ht="16.2" thickBot="1" x14ac:dyDescent="0.35">
      <c r="B11" s="34" t="s">
        <v>52</v>
      </c>
      <c r="C11" s="40">
        <f>SUMA(C6:C10)</f>
        <v>23</v>
      </c>
      <c r="D11" s="40">
        <f>SUMA(D6:D10)</f>
        <v>38.31</v>
      </c>
      <c r="E11" s="40">
        <f>SUMA(E6:E10)</f>
        <v>38.299999999999997</v>
      </c>
      <c r="F11" s="40">
        <f>SUMA(F6:F10)</f>
        <v>43.21</v>
      </c>
      <c r="G11" s="40">
        <f>SUMA(G6:G10)</f>
        <v>77</v>
      </c>
      <c r="H11" s="179"/>
      <c r="I11" s="510" t="s">
        <v>58</v>
      </c>
      <c r="J11" s="511"/>
      <c r="K11" s="511"/>
      <c r="L11" s="511"/>
      <c r="M11" s="511"/>
      <c r="N11" s="511"/>
      <c r="O11" s="511"/>
      <c r="P11" s="511"/>
      <c r="Q11" s="511"/>
      <c r="R11" s="511"/>
      <c r="S11" s="511"/>
      <c r="T11" s="511"/>
      <c r="U11" s="511"/>
      <c r="V11" s="511"/>
      <c r="W11" s="512"/>
    </row>
    <row r="12" spans="2:23" ht="15.6" x14ac:dyDescent="0.3">
      <c r="I12" s="504" t="s">
        <v>59</v>
      </c>
      <c r="J12" s="505"/>
      <c r="K12" s="505"/>
      <c r="L12" s="505"/>
      <c r="M12" s="505"/>
      <c r="N12" s="505"/>
      <c r="O12" s="505"/>
      <c r="P12" s="505"/>
      <c r="Q12" s="505"/>
      <c r="R12" s="505"/>
      <c r="S12" s="505"/>
      <c r="T12" s="505"/>
      <c r="U12" s="505"/>
      <c r="V12" s="505"/>
      <c r="W12" s="506"/>
    </row>
    <row r="13" spans="2:23" ht="15.6" x14ac:dyDescent="0.3">
      <c r="I13" s="504" t="s">
        <v>60</v>
      </c>
      <c r="J13" s="505"/>
      <c r="K13" s="505"/>
      <c r="L13" s="505"/>
      <c r="M13" s="505"/>
      <c r="N13" s="505"/>
      <c r="O13" s="505"/>
      <c r="P13" s="505"/>
      <c r="Q13" s="505"/>
      <c r="R13" s="505"/>
      <c r="S13" s="505"/>
      <c r="T13" s="505"/>
      <c r="U13" s="505"/>
      <c r="V13" s="505"/>
      <c r="W13" s="506"/>
    </row>
    <row r="14" spans="2:23" ht="15" customHeight="1" x14ac:dyDescent="0.3">
      <c r="I14" s="501" t="s">
        <v>408</v>
      </c>
      <c r="J14" s="502"/>
      <c r="K14" s="502"/>
      <c r="L14" s="502"/>
      <c r="M14" s="502"/>
      <c r="N14" s="502"/>
      <c r="O14" s="502"/>
      <c r="P14" s="502"/>
      <c r="Q14" s="502"/>
      <c r="R14" s="502"/>
      <c r="S14" s="502"/>
      <c r="T14" s="502"/>
      <c r="U14" s="502"/>
      <c r="V14" s="502"/>
      <c r="W14" s="503"/>
    </row>
    <row r="15" spans="2:23" ht="16.2" thickBot="1" x14ac:dyDescent="0.35">
      <c r="I15" s="513" t="s">
        <v>61</v>
      </c>
      <c r="J15" s="514"/>
      <c r="K15" s="514"/>
      <c r="L15" s="514"/>
      <c r="M15" s="514"/>
      <c r="N15" s="514"/>
      <c r="O15" s="514"/>
      <c r="P15" s="514"/>
      <c r="Q15" s="514"/>
      <c r="R15" s="514"/>
      <c r="S15" s="514"/>
      <c r="T15" s="514"/>
      <c r="U15" s="514"/>
      <c r="V15" s="514"/>
      <c r="W15" s="515"/>
    </row>
    <row r="17" spans="2:12" ht="15" thickBot="1" x14ac:dyDescent="0.35"/>
    <row r="18" spans="2:12" ht="15" thickBot="1" x14ac:dyDescent="0.35">
      <c r="B18" s="317"/>
      <c r="C18" s="486" t="s">
        <v>409</v>
      </c>
      <c r="D18" s="487"/>
      <c r="E18" s="487"/>
      <c r="F18" s="487"/>
      <c r="G18" s="487"/>
      <c r="H18" s="487"/>
      <c r="I18" s="487"/>
      <c r="J18" s="487"/>
      <c r="K18" s="487"/>
      <c r="L18" s="488"/>
    </row>
    <row r="19" spans="2:12" ht="15" thickBot="1" x14ac:dyDescent="0.35">
      <c r="B19" s="34" t="s">
        <v>192</v>
      </c>
      <c r="C19" s="35" t="s">
        <v>331</v>
      </c>
      <c r="D19" s="35" t="s">
        <v>330</v>
      </c>
      <c r="E19" s="35" t="s">
        <v>329</v>
      </c>
      <c r="F19" s="35" t="s">
        <v>328</v>
      </c>
      <c r="G19" s="36" t="s">
        <v>327</v>
      </c>
      <c r="H19" s="36" t="s">
        <v>326</v>
      </c>
      <c r="I19" s="36" t="s">
        <v>325</v>
      </c>
      <c r="J19" s="36" t="s">
        <v>324</v>
      </c>
      <c r="K19" s="36" t="s">
        <v>323</v>
      </c>
      <c r="L19" s="36" t="s">
        <v>322</v>
      </c>
    </row>
    <row r="20" spans="2:12" ht="15" thickBot="1" x14ac:dyDescent="0.35">
      <c r="B20" s="34" t="s">
        <v>52</v>
      </c>
      <c r="C20" s="40">
        <f>D11-C11</f>
        <v>15.310000000000002</v>
      </c>
      <c r="D20" s="40">
        <f>E11-C11</f>
        <v>15.299999999999997</v>
      </c>
      <c r="E20" s="40">
        <f>F11-C11</f>
        <v>20.21</v>
      </c>
      <c r="F20" s="312">
        <f>0.078*D20</f>
        <v>1.1933999999999998</v>
      </c>
      <c r="G20" s="40">
        <f>G11-C11</f>
        <v>54</v>
      </c>
      <c r="H20" s="313">
        <f>G20*(E20/C20)</f>
        <v>71.28282168517309</v>
      </c>
      <c r="I20" s="312">
        <f>C20*0.03</f>
        <v>0.45930000000000004</v>
      </c>
      <c r="J20" s="40">
        <f>G20</f>
        <v>54</v>
      </c>
      <c r="K20" s="40">
        <f>E20</f>
        <v>20.21</v>
      </c>
      <c r="L20" s="40">
        <f>C20</f>
        <v>15.310000000000002</v>
      </c>
    </row>
    <row r="26" spans="2:12" ht="15" thickBot="1" x14ac:dyDescent="0.35"/>
    <row r="27" spans="2:12" ht="15" thickBot="1" x14ac:dyDescent="0.35">
      <c r="B27" s="317"/>
      <c r="C27" s="486" t="s">
        <v>347</v>
      </c>
      <c r="D27" s="487"/>
      <c r="E27" s="487"/>
      <c r="F27" s="487"/>
      <c r="G27" s="487"/>
      <c r="H27" s="487"/>
      <c r="I27" s="487"/>
      <c r="J27" s="487"/>
      <c r="K27" s="487"/>
      <c r="L27" s="488"/>
    </row>
    <row r="28" spans="2:12" ht="15" thickBot="1" x14ac:dyDescent="0.35">
      <c r="B28" s="34" t="s">
        <v>192</v>
      </c>
      <c r="C28" s="35" t="s">
        <v>331</v>
      </c>
      <c r="D28" s="35" t="s">
        <v>330</v>
      </c>
      <c r="E28" s="35" t="s">
        <v>329</v>
      </c>
      <c r="F28" s="35" t="s">
        <v>328</v>
      </c>
      <c r="G28" s="36" t="s">
        <v>327</v>
      </c>
      <c r="H28" s="36" t="s">
        <v>326</v>
      </c>
      <c r="I28" s="36" t="s">
        <v>325</v>
      </c>
      <c r="J28" s="36" t="s">
        <v>324</v>
      </c>
      <c r="K28" s="36" t="s">
        <v>323</v>
      </c>
      <c r="L28" s="36" t="s">
        <v>322</v>
      </c>
    </row>
    <row r="29" spans="2:12" ht="15" thickBot="1" x14ac:dyDescent="0.35">
      <c r="B29" s="34" t="s">
        <v>52</v>
      </c>
      <c r="C29" s="40">
        <f>C20+C20*0.1</f>
        <v>16.841000000000001</v>
      </c>
      <c r="D29" s="40">
        <f t="shared" ref="D29:L29" si="0">D20+D20*0.1</f>
        <v>16.829999999999998</v>
      </c>
      <c r="E29" s="40">
        <f t="shared" si="0"/>
        <v>22.231000000000002</v>
      </c>
      <c r="F29" s="40">
        <f t="shared" si="0"/>
        <v>1.3127399999999998</v>
      </c>
      <c r="G29" s="40">
        <f t="shared" si="0"/>
        <v>59.4</v>
      </c>
      <c r="H29" s="40">
        <f t="shared" si="0"/>
        <v>78.411103853690406</v>
      </c>
      <c r="I29" s="40">
        <f t="shared" si="0"/>
        <v>0.50523000000000007</v>
      </c>
      <c r="J29" s="40">
        <f t="shared" si="0"/>
        <v>59.4</v>
      </c>
      <c r="K29" s="40">
        <f t="shared" si="0"/>
        <v>22.231000000000002</v>
      </c>
      <c r="L29" s="40">
        <f t="shared" si="0"/>
        <v>16.841000000000001</v>
      </c>
    </row>
    <row r="36" spans="1:1" x14ac:dyDescent="0.3">
      <c r="A36" s="4" t="s">
        <v>0</v>
      </c>
    </row>
    <row r="37" spans="1:1" x14ac:dyDescent="0.3">
      <c r="A37" t="s">
        <v>410</v>
      </c>
    </row>
  </sheetData>
  <mergeCells count="15">
    <mergeCell ref="C27:L27"/>
    <mergeCell ref="C4:G4"/>
    <mergeCell ref="C18:L18"/>
    <mergeCell ref="I4:W4"/>
    <mergeCell ref="I5:W5"/>
    <mergeCell ref="I6:W6"/>
    <mergeCell ref="I7:W7"/>
    <mergeCell ref="I8:W8"/>
    <mergeCell ref="I9:W9"/>
    <mergeCell ref="I10:W10"/>
    <mergeCell ref="I11:W11"/>
    <mergeCell ref="I12:W12"/>
    <mergeCell ref="I13:W13"/>
    <mergeCell ref="I14:W14"/>
    <mergeCell ref="I15:W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M29"/>
  <sheetViews>
    <sheetView zoomScale="70" zoomScaleNormal="70" workbookViewId="0">
      <selection activeCell="A26" sqref="A26"/>
    </sheetView>
  </sheetViews>
  <sheetFormatPr baseColWidth="10" defaultRowHeight="14.4" x14ac:dyDescent="0.3"/>
  <cols>
    <col min="1" max="1" width="111" customWidth="1"/>
    <col min="2" max="2" width="15.6640625" customWidth="1"/>
    <col min="3" max="3" width="22.21875" customWidth="1"/>
  </cols>
  <sheetData>
    <row r="1" spans="1:13" x14ac:dyDescent="0.3">
      <c r="A1" s="54" t="s">
        <v>411</v>
      </c>
      <c r="B1" s="73"/>
      <c r="C1" s="72"/>
      <c r="D1" s="72"/>
      <c r="E1" s="72"/>
      <c r="F1" s="72"/>
      <c r="G1" s="72"/>
    </row>
    <row r="2" spans="1:13" x14ac:dyDescent="0.3">
      <c r="A2" s="65" t="s">
        <v>81</v>
      </c>
      <c r="B2" s="62">
        <v>1.1894150417827298</v>
      </c>
      <c r="C2" s="73"/>
      <c r="E2" s="72"/>
    </row>
    <row r="3" spans="1:13" x14ac:dyDescent="0.3">
      <c r="A3" s="65" t="s">
        <v>82</v>
      </c>
      <c r="B3" s="62">
        <v>1.088888888888889</v>
      </c>
      <c r="C3" s="72"/>
      <c r="E3" s="72"/>
    </row>
    <row r="4" spans="1:13" x14ac:dyDescent="0.3">
      <c r="A4" s="54" t="s">
        <v>415</v>
      </c>
      <c r="B4" s="74"/>
      <c r="C4" s="72"/>
      <c r="D4" s="72"/>
      <c r="E4" s="72"/>
      <c r="F4" s="72"/>
      <c r="G4" s="72"/>
    </row>
    <row r="5" spans="1:13" x14ac:dyDescent="0.3">
      <c r="A5" s="66" t="s">
        <v>86</v>
      </c>
      <c r="B5" s="76">
        <v>0.2</v>
      </c>
      <c r="C5" s="73"/>
      <c r="D5" s="73"/>
      <c r="E5" s="72"/>
      <c r="F5" s="72"/>
      <c r="G5" s="72"/>
    </row>
    <row r="6" spans="1:13" x14ac:dyDescent="0.3">
      <c r="A6" s="56" t="s">
        <v>85</v>
      </c>
      <c r="B6" s="57">
        <v>0.2</v>
      </c>
      <c r="C6" s="73"/>
      <c r="D6" s="72"/>
      <c r="E6" s="72"/>
      <c r="F6" s="72"/>
      <c r="G6" s="72"/>
    </row>
    <row r="7" spans="1:13" x14ac:dyDescent="0.3">
      <c r="A7" s="54" t="s">
        <v>416</v>
      </c>
      <c r="B7" s="72"/>
      <c r="C7" s="72"/>
      <c r="D7" s="72"/>
      <c r="E7" s="72"/>
      <c r="F7" s="72"/>
      <c r="G7" s="72"/>
    </row>
    <row r="8" spans="1:13" x14ac:dyDescent="0.3">
      <c r="A8" s="68" t="s">
        <v>84</v>
      </c>
      <c r="B8" s="76">
        <v>3.5</v>
      </c>
      <c r="C8" s="73"/>
      <c r="D8" s="73"/>
      <c r="E8" s="72"/>
      <c r="F8" s="72"/>
      <c r="G8" s="72"/>
    </row>
    <row r="9" spans="1:13" x14ac:dyDescent="0.3">
      <c r="A9" s="58" t="s">
        <v>85</v>
      </c>
      <c r="B9" s="57">
        <v>3.5</v>
      </c>
      <c r="C9" s="73"/>
      <c r="D9" s="72"/>
      <c r="E9" s="72"/>
      <c r="F9" s="72"/>
      <c r="G9" s="72"/>
    </row>
    <row r="10" spans="1:13" x14ac:dyDescent="0.3">
      <c r="A10" s="273"/>
      <c r="B10" s="140"/>
      <c r="C10" s="73"/>
      <c r="D10" s="93"/>
      <c r="E10" s="93"/>
      <c r="F10" s="93"/>
      <c r="G10" s="93"/>
    </row>
    <row r="11" spans="1:13" x14ac:dyDescent="0.3">
      <c r="A11" s="72"/>
      <c r="B11" s="516" t="s">
        <v>156</v>
      </c>
      <c r="C11" s="516"/>
      <c r="D11" s="516"/>
      <c r="E11" s="516"/>
      <c r="F11" s="516"/>
      <c r="G11" s="516" t="s">
        <v>157</v>
      </c>
      <c r="H11" s="516"/>
      <c r="I11" s="516"/>
      <c r="J11" s="516"/>
      <c r="K11" s="516"/>
      <c r="L11" s="72"/>
      <c r="M11" s="69"/>
    </row>
    <row r="12" spans="1:13" x14ac:dyDescent="0.3">
      <c r="A12" s="72"/>
      <c r="B12" s="67" t="s">
        <v>62</v>
      </c>
      <c r="C12" s="61" t="s">
        <v>79</v>
      </c>
      <c r="D12" s="61" t="s">
        <v>80</v>
      </c>
      <c r="E12" s="61" t="s">
        <v>6</v>
      </c>
      <c r="F12" s="61" t="s">
        <v>5</v>
      </c>
      <c r="G12" s="67" t="s">
        <v>62</v>
      </c>
      <c r="H12" s="61" t="s">
        <v>79</v>
      </c>
      <c r="I12" s="61" t="s">
        <v>80</v>
      </c>
      <c r="J12" s="61" t="s">
        <v>6</v>
      </c>
      <c r="K12" s="61" t="s">
        <v>5</v>
      </c>
    </row>
    <row r="13" spans="1:13" x14ac:dyDescent="0.3">
      <c r="A13" s="63" t="s">
        <v>83</v>
      </c>
      <c r="B13" s="62">
        <f>'EV batteries req &amp; intensities'!C17</f>
        <v>8085.0285999999996</v>
      </c>
      <c r="C13" s="75">
        <f>'EV batteries req &amp; intensities'!F17</f>
        <v>3960.0396000000001</v>
      </c>
      <c r="D13" s="75">
        <f>'EV batteries req &amp; intensities'!I17</f>
        <v>3960.0902000000001</v>
      </c>
      <c r="E13" s="75">
        <f>'EV batteries req &amp; intensities'!L17</f>
        <v>3919.3703999999998</v>
      </c>
      <c r="F13" s="75">
        <f>'EV batteries req &amp; intensities'!O17</f>
        <v>5434.1166000000003</v>
      </c>
      <c r="G13" s="62">
        <f>'EV batteries req &amp; intensities'!C17+SUMA('Electric grid &amp; chargers req'!G33:G38)+'Electric grid &amp; chargers req'!H23-'Electric grid &amp; chargers req'!H21-'Electric grid &amp; chargers req'!G35</f>
        <v>10551.627350000002</v>
      </c>
      <c r="H13" s="75">
        <f>'EV batteries req &amp; intensities'!F17+SUMA('Electric grid &amp; chargers req'!G33:G38)+'Electric grid &amp; chargers req'!H23-'Electric grid &amp; chargers req'!H21-'Electric grid &amp; chargers req'!G35</f>
        <v>6426.6383500000011</v>
      </c>
      <c r="I13" s="75">
        <f>'EV batteries req &amp; intensities'!I17+SUMA('Electric grid &amp; chargers req'!G33:G38)+'Electric grid &amp; chargers req'!H23-'Electric grid &amp; chargers req'!H21-'Electric grid &amp; chargers req'!G35</f>
        <v>6426.6889500000034</v>
      </c>
      <c r="J13" s="75">
        <f>'EV batteries req &amp; intensities'!L17+SUMA('Electric grid &amp; chargers req'!G33:G38)+'Electric grid &amp; chargers req'!H23-'Electric grid &amp; chargers req'!H21-'Electric grid &amp; chargers req'!G35</f>
        <v>6385.9691500000008</v>
      </c>
      <c r="K13" s="75">
        <f>'EV batteries req &amp; intensities'!O17+SUMA('Electric grid &amp; chargers req'!G33:G38)+'Electric grid &amp; chargers req'!H23-'Electric grid &amp; chargers req'!H21-'Electric grid &amp; chargers req'!G35</f>
        <v>7900.7153499999986</v>
      </c>
    </row>
    <row r="14" spans="1:13" x14ac:dyDescent="0.3">
      <c r="A14" s="64" t="s">
        <v>74</v>
      </c>
      <c r="B14" s="139">
        <v>0</v>
      </c>
      <c r="C14" s="75">
        <v>0</v>
      </c>
      <c r="D14" s="75">
        <v>0</v>
      </c>
      <c r="E14" s="75">
        <v>0</v>
      </c>
      <c r="F14" s="75">
        <v>0</v>
      </c>
      <c r="G14" s="139">
        <f>'Electric grid &amp; chargers req'!H21+'Electric grid &amp; chargers req'!G35</f>
        <v>19965</v>
      </c>
      <c r="H14" s="139">
        <f>'Electric grid &amp; chargers req'!H21+'Electric grid &amp; chargers req'!G35</f>
        <v>19965</v>
      </c>
      <c r="I14" s="75">
        <f>'Electric grid &amp; chargers req'!H21+'Electric grid &amp; chargers req'!G35</f>
        <v>19965</v>
      </c>
      <c r="J14" s="75">
        <f>'Electric grid &amp; chargers req'!H21+'Electric grid &amp; chargers req'!G35</f>
        <v>19965</v>
      </c>
      <c r="K14" s="75">
        <f>'Electric grid &amp; chargers req'!H21+'Electric grid &amp; chargers req'!G35</f>
        <v>19965</v>
      </c>
    </row>
    <row r="15" spans="1:13" x14ac:dyDescent="0.3">
      <c r="A15" s="72"/>
      <c r="B15" s="72"/>
      <c r="C15" s="72"/>
      <c r="D15" s="72"/>
      <c r="E15" s="72"/>
      <c r="F15" s="72"/>
      <c r="G15" s="72"/>
      <c r="H15" s="72"/>
      <c r="I15" s="72"/>
      <c r="J15" s="72"/>
      <c r="K15" s="72"/>
      <c r="L15" s="72"/>
      <c r="M15" s="69"/>
    </row>
    <row r="16" spans="1:13" x14ac:dyDescent="0.3">
      <c r="A16" s="54" t="s">
        <v>413</v>
      </c>
      <c r="C16" s="72"/>
      <c r="D16" s="72"/>
      <c r="E16" s="72"/>
      <c r="F16" s="72"/>
      <c r="G16" s="72"/>
      <c r="H16" s="72"/>
      <c r="I16" s="72"/>
      <c r="J16" s="72"/>
      <c r="K16" s="72"/>
      <c r="L16" s="72"/>
      <c r="M16" s="69"/>
    </row>
    <row r="17" spans="1:13" x14ac:dyDescent="0.3">
      <c r="A17" s="55" t="s">
        <v>75</v>
      </c>
      <c r="B17" s="76">
        <v>500</v>
      </c>
      <c r="C17" s="72"/>
      <c r="D17" s="72"/>
      <c r="E17" s="72"/>
      <c r="F17" s="72"/>
      <c r="G17" s="72"/>
      <c r="H17" s="72"/>
      <c r="I17" s="72"/>
      <c r="J17" s="72"/>
      <c r="K17" s="72"/>
      <c r="L17" s="72"/>
      <c r="M17" s="69"/>
    </row>
    <row r="18" spans="1:13" x14ac:dyDescent="0.3">
      <c r="A18" s="55" t="s">
        <v>76</v>
      </c>
      <c r="B18" s="76">
        <v>250</v>
      </c>
      <c r="C18" s="72"/>
      <c r="D18" s="72"/>
      <c r="E18" s="72"/>
      <c r="F18" s="72"/>
      <c r="G18" s="72"/>
      <c r="H18" s="72"/>
      <c r="I18" s="72"/>
      <c r="J18" s="72"/>
      <c r="K18" s="72"/>
      <c r="L18" s="72"/>
      <c r="M18" s="69"/>
    </row>
    <row r="19" spans="1:13" x14ac:dyDescent="0.3">
      <c r="A19" s="55" t="s">
        <v>77</v>
      </c>
      <c r="B19" s="76">
        <v>10000</v>
      </c>
      <c r="C19" s="72"/>
      <c r="D19" s="72"/>
      <c r="E19" s="72"/>
      <c r="F19" s="72"/>
      <c r="G19" s="72"/>
      <c r="H19" s="72"/>
      <c r="I19" s="72"/>
      <c r="J19" s="72"/>
      <c r="K19" s="72"/>
      <c r="L19" s="72"/>
      <c r="M19" s="69"/>
    </row>
    <row r="20" spans="1:13" x14ac:dyDescent="0.3">
      <c r="A20" s="72"/>
      <c r="B20" s="72"/>
      <c r="C20" s="72"/>
      <c r="D20" s="72"/>
      <c r="E20" s="72"/>
      <c r="F20" s="72"/>
      <c r="G20" s="72"/>
      <c r="H20" s="72"/>
      <c r="I20" s="72"/>
      <c r="J20" s="72"/>
      <c r="K20" s="72"/>
      <c r="L20" s="72"/>
      <c r="M20" s="69"/>
    </row>
    <row r="21" spans="1:13" x14ac:dyDescent="0.3">
      <c r="A21" s="93"/>
      <c r="B21" s="517" t="s">
        <v>156</v>
      </c>
      <c r="C21" s="517"/>
      <c r="D21" s="517"/>
      <c r="E21" s="517"/>
      <c r="F21" s="517"/>
      <c r="G21" s="517" t="s">
        <v>157</v>
      </c>
      <c r="H21" s="517"/>
      <c r="I21" s="517"/>
      <c r="J21" s="517"/>
      <c r="K21" s="517"/>
      <c r="L21" s="93"/>
      <c r="M21" s="93"/>
    </row>
    <row r="22" spans="1:13" x14ac:dyDescent="0.3">
      <c r="A22" s="72"/>
      <c r="B22" s="67" t="s">
        <v>62</v>
      </c>
      <c r="C22" s="61" t="s">
        <v>79</v>
      </c>
      <c r="D22" s="61" t="s">
        <v>80</v>
      </c>
      <c r="E22" s="61" t="s">
        <v>6</v>
      </c>
      <c r="F22" s="61" t="s">
        <v>5</v>
      </c>
      <c r="G22" s="67" t="s">
        <v>62</v>
      </c>
      <c r="H22" s="61" t="s">
        <v>79</v>
      </c>
      <c r="I22" s="61" t="s">
        <v>80</v>
      </c>
      <c r="J22" s="61" t="s">
        <v>6</v>
      </c>
      <c r="K22" s="61" t="s">
        <v>5</v>
      </c>
      <c r="M22" s="69"/>
    </row>
    <row r="23" spans="1:13" x14ac:dyDescent="0.3">
      <c r="A23" s="60" t="s">
        <v>78</v>
      </c>
      <c r="B23" s="45">
        <f t="shared" ref="B23:K23" si="0">($B$2*B13*$B$17*$B$9+$B$3*B13*$B$19*$B$6+$B$2*B14*$B$9*$B$18)/1000</f>
        <v>34436.191220424022</v>
      </c>
      <c r="C23" s="45">
        <f t="shared" si="0"/>
        <v>16866.814906016716</v>
      </c>
      <c r="D23" s="45">
        <f t="shared" si="0"/>
        <v>16867.03042427422</v>
      </c>
      <c r="E23" s="45">
        <f t="shared" si="0"/>
        <v>16693.594449136493</v>
      </c>
      <c r="F23" s="45">
        <f t="shared" si="0"/>
        <v>23145.283413305478</v>
      </c>
      <c r="G23" s="45">
        <f t="shared" si="0"/>
        <v>65720.399457173495</v>
      </c>
      <c r="H23" s="45">
        <f t="shared" si="0"/>
        <v>48151.023142766178</v>
      </c>
      <c r="I23" s="45">
        <f t="shared" si="0"/>
        <v>48151.238661023694</v>
      </c>
      <c r="J23" s="45">
        <f t="shared" si="0"/>
        <v>47977.802685885952</v>
      </c>
      <c r="K23" s="45">
        <f t="shared" si="0"/>
        <v>54429.49165005493</v>
      </c>
      <c r="M23" s="71"/>
    </row>
    <row r="24" spans="1:13" x14ac:dyDescent="0.3">
      <c r="A24" s="73"/>
      <c r="B24" s="73"/>
      <c r="C24" s="73"/>
      <c r="D24" s="73"/>
      <c r="E24" s="73"/>
      <c r="F24" s="73"/>
      <c r="G24" s="73"/>
      <c r="H24" s="72"/>
      <c r="I24" s="72"/>
      <c r="J24" s="72"/>
      <c r="K24" s="72"/>
      <c r="L24" s="72"/>
    </row>
    <row r="25" spans="1:13" x14ac:dyDescent="0.3">
      <c r="B25" s="59"/>
      <c r="C25" s="70"/>
      <c r="D25" s="70"/>
      <c r="E25" s="70"/>
      <c r="F25" s="70"/>
      <c r="G25" s="70"/>
      <c r="H25" s="70"/>
      <c r="I25" s="69"/>
      <c r="J25" s="69"/>
      <c r="K25" s="69"/>
      <c r="L25" s="69"/>
      <c r="M25" s="69"/>
    </row>
    <row r="26" spans="1:13" x14ac:dyDescent="0.3">
      <c r="A26" s="4" t="s">
        <v>0</v>
      </c>
    </row>
    <row r="27" spans="1:13" x14ac:dyDescent="0.3">
      <c r="A27" t="s">
        <v>412</v>
      </c>
    </row>
    <row r="28" spans="1:13" x14ac:dyDescent="0.3">
      <c r="A28" t="s">
        <v>414</v>
      </c>
    </row>
    <row r="29" spans="1:13" x14ac:dyDescent="0.3">
      <c r="A29" t="s">
        <v>417</v>
      </c>
    </row>
  </sheetData>
  <mergeCells count="4">
    <mergeCell ref="B11:F11"/>
    <mergeCell ref="G11:K11"/>
    <mergeCell ref="B21:F21"/>
    <mergeCell ref="G21:K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AT66"/>
  <sheetViews>
    <sheetView topLeftCell="A34" zoomScale="55" zoomScaleNormal="55" workbookViewId="0">
      <selection activeCell="A58" sqref="A58"/>
    </sheetView>
  </sheetViews>
  <sheetFormatPr baseColWidth="10" defaultRowHeight="14.4" x14ac:dyDescent="0.3"/>
  <cols>
    <col min="1" max="1" width="16.77734375" customWidth="1"/>
    <col min="3" max="3" width="18.33203125" customWidth="1"/>
    <col min="4" max="4" width="37" customWidth="1"/>
    <col min="5" max="5" width="27.21875" customWidth="1"/>
    <col min="6" max="6" width="34.44140625" customWidth="1"/>
    <col min="7" max="7" width="21.77734375" customWidth="1"/>
    <col min="8" max="8" width="22.21875" customWidth="1"/>
    <col min="9" max="9" width="21.88671875" customWidth="1"/>
    <col min="10" max="10" width="18.109375" customWidth="1"/>
    <col min="11" max="11" width="23" customWidth="1"/>
    <col min="12" max="12" width="21.33203125" customWidth="1"/>
    <col min="13" max="13" width="18.5546875" customWidth="1"/>
    <col min="14" max="14" width="18.6640625" customWidth="1"/>
    <col min="15" max="15" width="18" customWidth="1"/>
    <col min="16" max="16" width="34.33203125" customWidth="1"/>
    <col min="17" max="17" width="15.21875" customWidth="1"/>
    <col min="18" max="18" width="14.88671875" customWidth="1"/>
    <col min="19" max="19" width="15.21875" customWidth="1"/>
    <col min="20" max="20" width="15" customWidth="1"/>
    <col min="21" max="21" width="16.33203125" customWidth="1"/>
    <col min="22" max="24" width="15.88671875" customWidth="1"/>
    <col min="25" max="25" width="16.33203125" customWidth="1"/>
    <col min="26" max="26" width="15.77734375" customWidth="1"/>
    <col min="28" max="28" width="22.33203125" customWidth="1"/>
    <col min="29" max="29" width="18.5546875" customWidth="1"/>
    <col min="30" max="30" width="23.109375" customWidth="1"/>
    <col min="31" max="31" width="19.33203125" customWidth="1"/>
  </cols>
  <sheetData>
    <row r="1" spans="3:46" ht="15" thickBot="1" x14ac:dyDescent="0.35">
      <c r="C1" s="246"/>
      <c r="D1" s="175"/>
      <c r="E1" s="175"/>
      <c r="F1" s="175"/>
      <c r="G1" s="175"/>
      <c r="H1" s="175"/>
      <c r="I1" s="175"/>
      <c r="J1" s="175"/>
      <c r="K1" s="175"/>
      <c r="L1" s="175"/>
      <c r="M1" s="175"/>
      <c r="N1" s="175"/>
      <c r="O1" s="175"/>
      <c r="P1" s="175"/>
      <c r="Q1" s="175"/>
      <c r="R1" s="175"/>
      <c r="S1" s="175"/>
      <c r="T1" s="167"/>
      <c r="U1" s="167"/>
      <c r="V1" s="167"/>
      <c r="W1" s="167"/>
      <c r="X1" s="167"/>
      <c r="Y1" s="167"/>
      <c r="Z1" s="167"/>
      <c r="AA1" s="167"/>
      <c r="AB1" s="167"/>
      <c r="AC1" s="167"/>
      <c r="AD1" s="167"/>
      <c r="AE1" s="167"/>
      <c r="AF1" s="167"/>
      <c r="AG1" s="167"/>
      <c r="AH1" s="167"/>
      <c r="AI1" s="167"/>
      <c r="AJ1" s="167"/>
      <c r="AK1" s="167"/>
      <c r="AL1" s="167"/>
      <c r="AM1" s="167"/>
      <c r="AN1" s="167"/>
      <c r="AO1" s="167"/>
      <c r="AP1" s="175"/>
      <c r="AQ1" s="167"/>
      <c r="AR1" s="167"/>
    </row>
    <row r="2" spans="3:46" ht="15" thickBot="1" x14ac:dyDescent="0.35">
      <c r="C2" s="532" t="s">
        <v>251</v>
      </c>
      <c r="D2" s="533"/>
      <c r="E2" s="533"/>
      <c r="F2" s="533"/>
      <c r="G2" s="533"/>
      <c r="H2" s="533"/>
      <c r="I2" s="533"/>
      <c r="J2" s="533"/>
      <c r="K2" s="533"/>
      <c r="L2" s="533"/>
      <c r="M2" s="533"/>
      <c r="N2" s="533"/>
      <c r="O2" s="533"/>
      <c r="P2" s="534"/>
      <c r="Q2" s="167"/>
      <c r="R2" s="167"/>
      <c r="S2" s="173"/>
      <c r="T2" s="167"/>
      <c r="U2" s="167"/>
      <c r="V2" s="167"/>
      <c r="W2" s="167"/>
      <c r="X2" s="167"/>
      <c r="Y2" s="167"/>
      <c r="Z2" s="167"/>
      <c r="AA2" s="167"/>
      <c r="AB2" s="173"/>
      <c r="AC2" s="173"/>
      <c r="AD2" s="167"/>
      <c r="AE2" s="173"/>
      <c r="AF2" s="173"/>
      <c r="AG2" s="173"/>
      <c r="AH2" s="173"/>
      <c r="AI2" s="173"/>
      <c r="AJ2" s="173"/>
      <c r="AK2" s="173"/>
      <c r="AL2" s="173"/>
      <c r="AM2" s="173"/>
      <c r="AN2" s="167"/>
      <c r="AO2" s="167"/>
      <c r="AP2" s="167"/>
      <c r="AQ2" s="167"/>
      <c r="AR2" s="167"/>
    </row>
    <row r="3" spans="3:46" ht="15" thickBot="1" x14ac:dyDescent="0.35">
      <c r="C3" s="535"/>
      <c r="D3" s="536"/>
      <c r="E3" s="536"/>
      <c r="F3" s="536"/>
      <c r="G3" s="536"/>
      <c r="H3" s="536"/>
      <c r="I3" s="536"/>
      <c r="J3" s="536"/>
      <c r="K3" s="536"/>
      <c r="L3" s="536"/>
      <c r="M3" s="536"/>
      <c r="N3" s="536"/>
      <c r="O3" s="536"/>
      <c r="P3" s="537"/>
      <c r="Q3" s="175"/>
      <c r="R3" s="175"/>
      <c r="S3" s="175"/>
      <c r="T3" s="175"/>
      <c r="U3" s="175"/>
      <c r="V3" s="175"/>
      <c r="W3" s="175"/>
      <c r="X3" s="175"/>
      <c r="Y3" s="175"/>
      <c r="Z3" s="175"/>
      <c r="AA3" s="175"/>
      <c r="AB3" s="175"/>
      <c r="AC3" s="175"/>
      <c r="AD3" s="175"/>
      <c r="AE3" s="167"/>
      <c r="AF3" s="167"/>
      <c r="AG3" s="167"/>
      <c r="AH3" s="167"/>
      <c r="AI3" s="167"/>
      <c r="AJ3" s="167"/>
      <c r="AK3" s="167"/>
      <c r="AL3" s="167"/>
      <c r="AM3" s="169"/>
      <c r="AN3" s="167"/>
      <c r="AO3" s="167"/>
      <c r="AP3" s="167"/>
      <c r="AQ3" s="167"/>
    </row>
    <row r="4" spans="3:46" ht="15" thickBot="1" x14ac:dyDescent="0.35">
      <c r="C4" s="170"/>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71"/>
      <c r="AN4" s="167"/>
      <c r="AO4" s="167"/>
      <c r="AP4" s="167"/>
      <c r="AQ4" s="167"/>
    </row>
    <row r="5" spans="3:46" ht="15" thickBot="1" x14ac:dyDescent="0.35">
      <c r="C5" s="170"/>
      <c r="D5" s="167"/>
      <c r="E5" s="167"/>
      <c r="F5" s="131"/>
      <c r="G5" s="549" t="s">
        <v>147</v>
      </c>
      <c r="H5" s="550"/>
      <c r="I5" s="550"/>
      <c r="J5" s="550"/>
      <c r="K5" s="551"/>
      <c r="L5" s="550" t="s">
        <v>146</v>
      </c>
      <c r="M5" s="550"/>
      <c r="N5" s="550"/>
      <c r="O5" s="550"/>
      <c r="P5" s="552"/>
      <c r="Q5" s="167"/>
      <c r="R5" s="167"/>
      <c r="S5" s="167"/>
      <c r="T5" s="167"/>
      <c r="U5" s="167"/>
      <c r="V5" s="167"/>
      <c r="W5" s="167"/>
      <c r="X5" s="167"/>
      <c r="Y5" s="167"/>
      <c r="Z5" s="167"/>
      <c r="AA5" s="167"/>
      <c r="AB5" s="167"/>
      <c r="AC5" s="167"/>
      <c r="AD5" s="167"/>
      <c r="AE5" s="167"/>
      <c r="AF5" s="167"/>
      <c r="AG5" s="167"/>
      <c r="AH5" s="167"/>
      <c r="AI5" s="167"/>
      <c r="AJ5" s="167"/>
      <c r="AK5" s="167"/>
      <c r="AL5" s="167"/>
      <c r="AM5" s="171"/>
      <c r="AN5" s="167"/>
      <c r="AO5" s="167"/>
      <c r="AP5" s="167"/>
      <c r="AQ5" s="167"/>
    </row>
    <row r="6" spans="3:46" ht="77.400000000000006" customHeight="1" thickBot="1" x14ac:dyDescent="0.35">
      <c r="C6" s="170"/>
      <c r="D6" s="167"/>
      <c r="E6" s="250" t="s">
        <v>258</v>
      </c>
      <c r="F6" s="546" t="s">
        <v>36</v>
      </c>
      <c r="G6" s="250" t="s">
        <v>257</v>
      </c>
      <c r="H6" s="250" t="s">
        <v>35</v>
      </c>
      <c r="I6" s="250" t="s">
        <v>34</v>
      </c>
      <c r="J6" s="250" t="s">
        <v>33</v>
      </c>
      <c r="K6" s="250" t="s">
        <v>32</v>
      </c>
      <c r="L6" s="250" t="s">
        <v>257</v>
      </c>
      <c r="M6" s="250" t="s">
        <v>35</v>
      </c>
      <c r="N6" s="250" t="s">
        <v>34</v>
      </c>
      <c r="O6" s="250" t="s">
        <v>33</v>
      </c>
      <c r="P6" s="250" t="s">
        <v>32</v>
      </c>
      <c r="Q6" s="167"/>
      <c r="R6" s="167"/>
      <c r="S6" s="167"/>
      <c r="T6" s="167"/>
      <c r="U6" s="167"/>
      <c r="V6" s="167"/>
      <c r="W6" s="167"/>
      <c r="X6" s="167"/>
      <c r="Y6" s="167"/>
      <c r="Z6" s="167"/>
      <c r="AA6" s="167"/>
      <c r="AB6" s="167"/>
      <c r="AC6" s="167"/>
      <c r="AD6" s="167"/>
      <c r="AE6" s="167"/>
      <c r="AF6" s="167"/>
      <c r="AG6" s="167"/>
      <c r="AH6" s="167"/>
      <c r="AI6" s="167"/>
      <c r="AJ6" s="167"/>
      <c r="AK6" s="167"/>
      <c r="AL6" s="167"/>
      <c r="AM6" s="171"/>
      <c r="AN6" s="172"/>
      <c r="AO6" s="173"/>
      <c r="AP6" s="173"/>
      <c r="AQ6" s="173"/>
      <c r="AR6" s="173"/>
      <c r="AS6" s="173"/>
      <c r="AT6" s="173"/>
    </row>
    <row r="7" spans="3:46" ht="15" thickBot="1" x14ac:dyDescent="0.35">
      <c r="C7" s="170"/>
      <c r="D7" s="167"/>
      <c r="E7" s="544" t="s">
        <v>145</v>
      </c>
      <c r="F7" s="546"/>
      <c r="G7" s="553" t="s">
        <v>3</v>
      </c>
      <c r="H7" s="553" t="s">
        <v>3</v>
      </c>
      <c r="I7" s="553" t="s">
        <v>3</v>
      </c>
      <c r="J7" s="553" t="s">
        <v>3</v>
      </c>
      <c r="K7" s="553" t="s">
        <v>3</v>
      </c>
      <c r="L7" s="553" t="s">
        <v>3</v>
      </c>
      <c r="M7" s="553" t="s">
        <v>3</v>
      </c>
      <c r="N7" s="553" t="s">
        <v>3</v>
      </c>
      <c r="O7" s="553" t="s">
        <v>3</v>
      </c>
      <c r="P7" s="553" t="s">
        <v>3</v>
      </c>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T7" s="169"/>
    </row>
    <row r="8" spans="3:46" ht="15" thickBot="1" x14ac:dyDescent="0.35">
      <c r="C8" s="170"/>
      <c r="D8" s="167"/>
      <c r="E8" s="545"/>
      <c r="F8" s="546"/>
      <c r="G8" s="553"/>
      <c r="H8" s="553"/>
      <c r="I8" s="553"/>
      <c r="J8" s="553"/>
      <c r="K8" s="553"/>
      <c r="L8" s="553"/>
      <c r="M8" s="553"/>
      <c r="N8" s="553"/>
      <c r="O8" s="553"/>
      <c r="P8" s="553"/>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T8" s="171"/>
    </row>
    <row r="9" spans="3:46" ht="15" thickBot="1" x14ac:dyDescent="0.35">
      <c r="C9" s="170"/>
      <c r="D9" s="167"/>
      <c r="E9" s="545"/>
      <c r="F9" s="544"/>
      <c r="G9" s="554"/>
      <c r="H9" s="554"/>
      <c r="I9" s="554"/>
      <c r="J9" s="554"/>
      <c r="K9" s="554"/>
      <c r="L9" s="554"/>
      <c r="M9" s="554"/>
      <c r="N9" s="554"/>
      <c r="O9" s="554"/>
      <c r="P9" s="554"/>
      <c r="Q9" s="167"/>
      <c r="R9" s="167"/>
      <c r="S9" s="167"/>
      <c r="T9" s="167"/>
      <c r="U9" s="167"/>
      <c r="V9" s="167"/>
      <c r="W9" s="167"/>
      <c r="X9" s="167"/>
      <c r="Y9" s="167"/>
      <c r="Z9" s="167"/>
      <c r="AA9" s="167"/>
      <c r="AB9" s="167"/>
      <c r="AC9" s="167"/>
      <c r="AD9" s="167"/>
      <c r="AE9" s="167"/>
      <c r="AF9" s="170"/>
      <c r="AG9" s="167"/>
      <c r="AH9" s="167"/>
      <c r="AI9" s="167"/>
      <c r="AJ9" s="167"/>
      <c r="AK9" s="167"/>
      <c r="AL9" s="167"/>
      <c r="AM9" s="167"/>
      <c r="AN9" s="167"/>
      <c r="AO9" s="167"/>
      <c r="AP9" s="167"/>
      <c r="AQ9" s="167"/>
      <c r="AT9" s="171"/>
    </row>
    <row r="10" spans="3:46" ht="27.6" customHeight="1" thickBot="1" x14ac:dyDescent="0.35">
      <c r="C10" s="170"/>
      <c r="D10" s="230" t="s">
        <v>28</v>
      </c>
      <c r="E10" s="233">
        <v>151.85</v>
      </c>
      <c r="F10" s="234" t="s">
        <v>390</v>
      </c>
      <c r="G10" s="234">
        <f>'EV batteries req &amp; intensities'!B6*$E10</f>
        <v>212058.52499999999</v>
      </c>
      <c r="H10" s="234">
        <f>'EV batteries req &amp; intensities'!E6*$E10</f>
        <v>114798.59999999999</v>
      </c>
      <c r="I10" s="234">
        <f>'EV batteries req &amp; intensities'!H6*$E10</f>
        <v>114798.59999999999</v>
      </c>
      <c r="J10" s="234">
        <f>'EV batteries req &amp; intensities'!K6*$E10</f>
        <v>115269.33500000001</v>
      </c>
      <c r="K10" s="234">
        <f>'EV batteries req &amp; intensities'!N6*$E10</f>
        <v>142587.15</v>
      </c>
      <c r="L10" s="234">
        <f>'EV batteries req &amp; intensities'!C6*$E10</f>
        <v>233264.3775</v>
      </c>
      <c r="M10" s="234">
        <f>'EV batteries req &amp; intensities'!F6*$E10</f>
        <v>126278.45999999999</v>
      </c>
      <c r="N10" s="234">
        <f>'EV batteries req &amp; intensities'!I6*$E10</f>
        <v>126278.45999999999</v>
      </c>
      <c r="O10" s="234">
        <f>'EV batteries req &amp; intensities'!L6*$E10</f>
        <v>126796.26849999999</v>
      </c>
      <c r="P10" s="235">
        <f>'EV batteries req &amp; intensities'!O6*$E10</f>
        <v>156845.86500000002</v>
      </c>
      <c r="Q10" s="167"/>
      <c r="R10" s="577" t="s">
        <v>285</v>
      </c>
      <c r="S10" s="578"/>
      <c r="T10" s="578"/>
      <c r="U10" s="578"/>
      <c r="V10" s="579"/>
      <c r="W10" s="167"/>
      <c r="X10" s="167"/>
      <c r="Y10" s="167"/>
      <c r="Z10" s="167"/>
      <c r="AA10" s="167"/>
      <c r="AB10" s="167"/>
      <c r="AC10" s="167"/>
      <c r="AD10" s="167"/>
      <c r="AE10" s="167"/>
      <c r="AF10" s="170"/>
      <c r="AG10" s="167"/>
      <c r="AH10" s="167"/>
      <c r="AI10" s="167"/>
      <c r="AJ10" s="167"/>
      <c r="AK10" s="167"/>
      <c r="AL10" s="167"/>
      <c r="AM10" s="167"/>
      <c r="AN10" s="167"/>
      <c r="AO10" s="167"/>
      <c r="AP10" s="167"/>
      <c r="AQ10" s="167"/>
      <c r="AT10" s="171"/>
    </row>
    <row r="11" spans="3:46" ht="15" thickBot="1" x14ac:dyDescent="0.35">
      <c r="C11" s="170"/>
      <c r="D11" s="231" t="s">
        <v>27</v>
      </c>
      <c r="E11" s="232">
        <v>45.45</v>
      </c>
      <c r="F11" s="186" t="s">
        <v>390</v>
      </c>
      <c r="G11" s="186">
        <f>'EV batteries req &amp; intensities'!B7*$E11</f>
        <v>36687.240000000005</v>
      </c>
      <c r="H11" s="186">
        <f>'EV batteries req &amp; intensities'!E7*$E11</f>
        <v>21270.600000000002</v>
      </c>
      <c r="I11" s="186">
        <f>'EV batteries req &amp; intensities'!H7*$E11</f>
        <v>21270.600000000002</v>
      </c>
      <c r="J11" s="186">
        <f>'EV batteries req &amp; intensities'!K7*$E11</f>
        <v>21043.350000000002</v>
      </c>
      <c r="K11" s="186">
        <f>'EV batteries req &amp; intensities'!N7*$E11</f>
        <v>24679.350000000002</v>
      </c>
      <c r="L11" s="186">
        <f>'EV batteries req &amp; intensities'!C7*$E11</f>
        <v>40355.964000000007</v>
      </c>
      <c r="M11" s="186">
        <f>'EV batteries req &amp; intensities'!F7*$E11</f>
        <v>23397.66</v>
      </c>
      <c r="N11" s="186">
        <f>'EV batteries req &amp; intensities'!I7*$E11</f>
        <v>23397.66</v>
      </c>
      <c r="O11" s="186">
        <f>'EV batteries req &amp; intensities'!L7*$E11</f>
        <v>23147.685000000001</v>
      </c>
      <c r="P11" s="236">
        <f>'EV batteries req &amp; intensities'!O7*$E11</f>
        <v>27147.285</v>
      </c>
      <c r="Q11" s="167"/>
      <c r="R11" s="568" t="s">
        <v>284</v>
      </c>
      <c r="S11" s="569"/>
      <c r="T11" s="569"/>
      <c r="U11" s="569"/>
      <c r="V11" s="570"/>
      <c r="W11" s="167"/>
      <c r="X11" s="167"/>
      <c r="Y11" s="167"/>
      <c r="Z11" s="167"/>
      <c r="AA11" s="167"/>
      <c r="AB11" s="167"/>
      <c r="AC11" s="167"/>
      <c r="AD11" s="167"/>
      <c r="AE11" s="167"/>
      <c r="AF11" s="170"/>
      <c r="AG11" s="167"/>
      <c r="AH11" s="167"/>
      <c r="AI11" s="167"/>
      <c r="AJ11" s="167"/>
      <c r="AK11" s="167"/>
      <c r="AL11" s="167"/>
      <c r="AM11" s="167"/>
      <c r="AN11" s="167"/>
      <c r="AO11" s="167"/>
      <c r="AP11" s="167"/>
      <c r="AQ11" s="167"/>
      <c r="AT11" s="171"/>
    </row>
    <row r="12" spans="3:46" ht="16.8" customHeight="1" thickBot="1" x14ac:dyDescent="0.35">
      <c r="C12" s="170"/>
      <c r="D12" s="231" t="s">
        <v>26</v>
      </c>
      <c r="E12" s="232">
        <v>18.760000000000002</v>
      </c>
      <c r="F12" s="186" t="s">
        <v>390</v>
      </c>
      <c r="G12" s="186">
        <f>'EV batteries req &amp; intensities'!B8*$E12</f>
        <v>0</v>
      </c>
      <c r="H12" s="186">
        <f>'EV batteries req &amp; intensities'!E8*$E12</f>
        <v>0</v>
      </c>
      <c r="I12" s="186">
        <f>'EV batteries req &amp; intensities'!H8*$E12</f>
        <v>0</v>
      </c>
      <c r="J12" s="186">
        <f>'EV batteries req &amp; intensities'!K8*$E12</f>
        <v>0</v>
      </c>
      <c r="K12" s="186">
        <f>'EV batteries req &amp; intensities'!N8*$E12</f>
        <v>9117.36</v>
      </c>
      <c r="L12" s="186">
        <f>'EV batteries req &amp; intensities'!C8*$E12</f>
        <v>0</v>
      </c>
      <c r="M12" s="186">
        <f>'EV batteries req &amp; intensities'!F8*$E12</f>
        <v>0</v>
      </c>
      <c r="N12" s="186">
        <f>'EV batteries req &amp; intensities'!I8*$E12</f>
        <v>0</v>
      </c>
      <c r="O12" s="186">
        <f>'EV batteries req &amp; intensities'!L8*$E12</f>
        <v>0</v>
      </c>
      <c r="P12" s="236">
        <f>'EV batteries req &amp; intensities'!O8*$E12</f>
        <v>10029.096000000001</v>
      </c>
      <c r="Q12" s="167"/>
      <c r="R12" s="268" t="s">
        <v>62</v>
      </c>
      <c r="S12" s="268" t="s">
        <v>79</v>
      </c>
      <c r="T12" s="268" t="s">
        <v>80</v>
      </c>
      <c r="U12" s="291" t="s">
        <v>6</v>
      </c>
      <c r="V12" s="291" t="s">
        <v>5</v>
      </c>
      <c r="W12" s="167"/>
      <c r="X12" s="167"/>
      <c r="Y12" s="167"/>
      <c r="Z12" s="167"/>
      <c r="AA12" s="167"/>
      <c r="AB12" s="167"/>
      <c r="AC12" s="167"/>
      <c r="AD12" s="167"/>
      <c r="AE12" s="167"/>
      <c r="AF12" s="170"/>
      <c r="AG12" s="167"/>
      <c r="AH12" s="167"/>
      <c r="AI12" s="167"/>
      <c r="AJ12" s="167"/>
      <c r="AK12" s="167"/>
      <c r="AL12" s="167"/>
      <c r="AM12" s="167"/>
      <c r="AN12" s="167"/>
      <c r="AO12" s="167"/>
      <c r="AP12" s="167"/>
      <c r="AQ12" s="167"/>
      <c r="AT12" s="171"/>
    </row>
    <row r="13" spans="3:46" ht="15" thickBot="1" x14ac:dyDescent="0.35">
      <c r="C13" s="170"/>
      <c r="D13" s="231" t="s">
        <v>25</v>
      </c>
      <c r="E13" s="232">
        <v>853</v>
      </c>
      <c r="F13" s="186" t="s">
        <v>390</v>
      </c>
      <c r="G13" s="186">
        <f>'EV batteries req &amp; intensities'!B9*$E13</f>
        <v>81888</v>
      </c>
      <c r="H13" s="186">
        <f>'EV batteries req &amp; intensities'!E9*$E13</f>
        <v>66534</v>
      </c>
      <c r="I13" s="186">
        <f>'EV batteries req &amp; intensities'!H9*$E13</f>
        <v>56298</v>
      </c>
      <c r="J13" s="186">
        <f>'EV batteries req &amp; intensities'!K9*$E13</f>
        <v>40944</v>
      </c>
      <c r="K13" s="186">
        <f>'EV batteries req &amp; intensities'!N9*$E13</f>
        <v>52033</v>
      </c>
      <c r="L13" s="186">
        <f>'EV batteries req &amp; intensities'!C9*$E13</f>
        <v>90076.799999999988</v>
      </c>
      <c r="M13" s="186">
        <f>'EV batteries req &amp; intensities'!F9*$E13</f>
        <v>73187.399999999994</v>
      </c>
      <c r="N13" s="186">
        <f>'EV batteries req &amp; intensities'!I9*$E13</f>
        <v>61927.799999999996</v>
      </c>
      <c r="O13" s="186">
        <f>'EV batteries req &amp; intensities'!L9*$E13</f>
        <v>45038.399999999994</v>
      </c>
      <c r="P13" s="236">
        <f>'EV batteries req &amp; intensities'!O9*$E13</f>
        <v>57236.299999999996</v>
      </c>
      <c r="Q13" s="167"/>
      <c r="R13" s="290" t="s">
        <v>3</v>
      </c>
      <c r="S13" s="290" t="s">
        <v>3</v>
      </c>
      <c r="T13" s="290" t="s">
        <v>3</v>
      </c>
      <c r="U13" s="290" t="s">
        <v>3</v>
      </c>
      <c r="V13" s="290" t="s">
        <v>3</v>
      </c>
      <c r="W13" s="167"/>
      <c r="X13" s="167"/>
      <c r="Y13" s="167"/>
      <c r="Z13" s="167"/>
      <c r="AA13" s="167"/>
      <c r="AB13" s="167"/>
      <c r="AC13" s="167"/>
      <c r="AD13" s="167"/>
      <c r="AE13" s="167"/>
      <c r="AF13" s="170"/>
      <c r="AG13" s="167"/>
      <c r="AH13" s="167"/>
      <c r="AI13" s="167"/>
      <c r="AJ13" s="167"/>
      <c r="AK13" s="167"/>
      <c r="AL13" s="167"/>
      <c r="AM13" s="167"/>
      <c r="AN13" s="167"/>
      <c r="AO13" s="167"/>
      <c r="AP13" s="167"/>
      <c r="AQ13" s="167"/>
      <c r="AT13" s="171"/>
    </row>
    <row r="14" spans="3:46" ht="15" thickBot="1" x14ac:dyDescent="0.35">
      <c r="C14" s="170"/>
      <c r="D14" s="231" t="s">
        <v>24</v>
      </c>
      <c r="E14" s="232">
        <v>43.392000000000003</v>
      </c>
      <c r="F14" s="186" t="s">
        <v>390</v>
      </c>
      <c r="G14" s="186">
        <f>'EV batteries req &amp; intensities'!B10*$E14</f>
        <v>61703.424000000006</v>
      </c>
      <c r="H14" s="186">
        <f>'EV batteries req &amp; intensities'!E10*$E14</f>
        <v>5207.04</v>
      </c>
      <c r="I14" s="186">
        <f>'EV batteries req &amp; intensities'!H10*$E14</f>
        <v>2603.52</v>
      </c>
      <c r="J14" s="186">
        <f>'EV batteries req &amp; intensities'!K10*$E14</f>
        <v>0</v>
      </c>
      <c r="K14" s="186">
        <f>'EV batteries req &amp; intensities'!N10*$E14</f>
        <v>0</v>
      </c>
      <c r="L14" s="186">
        <f>'EV batteries req &amp; intensities'!C10*$E14</f>
        <v>67873.766400000008</v>
      </c>
      <c r="M14" s="186">
        <f>'EV batteries req &amp; intensities'!F10*$E14</f>
        <v>5727.7440000000006</v>
      </c>
      <c r="N14" s="186">
        <f>'EV batteries req &amp; intensities'!I10*$E14</f>
        <v>2863.8720000000003</v>
      </c>
      <c r="O14" s="186">
        <f>'EV batteries req &amp; intensities'!L10*$E14</f>
        <v>0</v>
      </c>
      <c r="P14" s="236">
        <f>'EV batteries req &amp; intensities'!O10*$E14</f>
        <v>0</v>
      </c>
      <c r="Q14" s="167"/>
      <c r="R14" s="292">
        <f>0.15*(G21)</f>
        <v>91028.750849999997</v>
      </c>
      <c r="S14" s="292">
        <f t="shared" ref="S14:V14" si="0">0.15*(H21)</f>
        <v>57695.257500000007</v>
      </c>
      <c r="T14" s="292">
        <f t="shared" si="0"/>
        <v>56225.654999999992</v>
      </c>
      <c r="U14" s="292">
        <f t="shared" si="0"/>
        <v>54328.971750000004</v>
      </c>
      <c r="V14" s="293">
        <f t="shared" si="0"/>
        <v>58446.140249999997</v>
      </c>
      <c r="W14" s="167"/>
      <c r="X14" s="167"/>
      <c r="Y14" s="167"/>
      <c r="Z14" s="167"/>
      <c r="AA14" s="167"/>
      <c r="AB14" s="167"/>
      <c r="AC14" s="167"/>
      <c r="AD14" s="167"/>
      <c r="AE14" s="167"/>
      <c r="AF14" s="170"/>
      <c r="AG14" s="167"/>
      <c r="AH14" s="167"/>
      <c r="AI14" s="167"/>
      <c r="AJ14" s="167"/>
      <c r="AK14" s="167"/>
      <c r="AL14" s="167"/>
      <c r="AM14" s="167"/>
      <c r="AN14" s="167"/>
      <c r="AO14" s="167"/>
      <c r="AP14" s="167"/>
      <c r="AQ14" s="167"/>
      <c r="AT14" s="171"/>
    </row>
    <row r="15" spans="3:46" ht="15" thickBot="1" x14ac:dyDescent="0.35">
      <c r="C15" s="170"/>
      <c r="D15" s="231" t="s">
        <v>23</v>
      </c>
      <c r="E15" s="232">
        <v>125.73</v>
      </c>
      <c r="F15" s="186" t="s">
        <v>390</v>
      </c>
      <c r="G15" s="186">
        <f>'EV batteries req &amp; intensities'!B11*$E15</f>
        <v>0</v>
      </c>
      <c r="H15" s="186">
        <f>'EV batteries req &amp; intensities'!E11*$E15</f>
        <v>46142.91</v>
      </c>
      <c r="I15" s="186">
        <f>'EV batteries req &amp; intensities'!H11*$E15</f>
        <v>56704.23</v>
      </c>
      <c r="J15" s="186">
        <f>'EV batteries req &amp; intensities'!K11*$E15</f>
        <v>50543.46</v>
      </c>
      <c r="K15" s="186">
        <f>'EV batteries req &amp; intensities'!N11*$E15</f>
        <v>0</v>
      </c>
      <c r="L15" s="186">
        <f>'EV batteries req &amp; intensities'!C11*$E15</f>
        <v>0</v>
      </c>
      <c r="M15" s="186">
        <f>'EV batteries req &amp; intensities'!F11*$E15</f>
        <v>50757.201000000001</v>
      </c>
      <c r="N15" s="186">
        <f>'EV batteries req &amp; intensities'!I11*$E15</f>
        <v>62374.653000000006</v>
      </c>
      <c r="O15" s="186">
        <f>'EV batteries req &amp; intensities'!L11*$E15</f>
        <v>55597.805999999997</v>
      </c>
      <c r="P15" s="236">
        <f>'EV batteries req &amp; intensities'!O11*$E15</f>
        <v>0</v>
      </c>
      <c r="Q15" s="167"/>
      <c r="R15" s="451" t="s">
        <v>283</v>
      </c>
      <c r="S15" s="483"/>
      <c r="T15" s="483"/>
      <c r="U15" s="483"/>
      <c r="V15" s="452"/>
      <c r="W15" s="167"/>
      <c r="X15" s="167"/>
      <c r="Y15" s="167"/>
      <c r="Z15" s="167"/>
      <c r="AA15" s="167"/>
      <c r="AB15" s="167"/>
      <c r="AC15" s="167"/>
      <c r="AD15" s="167"/>
      <c r="AE15" s="167"/>
      <c r="AF15" s="170"/>
      <c r="AG15" s="167"/>
      <c r="AH15" s="167"/>
      <c r="AI15" s="167"/>
      <c r="AJ15" s="167"/>
      <c r="AK15" s="167"/>
      <c r="AL15" s="167"/>
      <c r="AM15" s="167"/>
      <c r="AN15" s="167"/>
      <c r="AO15" s="167"/>
      <c r="AP15" s="167"/>
      <c r="AQ15" s="167"/>
      <c r="AT15" s="171"/>
    </row>
    <row r="16" spans="3:46" ht="27.6" customHeight="1" thickBot="1" x14ac:dyDescent="0.35">
      <c r="C16" s="170"/>
      <c r="D16" s="231" t="s">
        <v>22</v>
      </c>
      <c r="E16" s="232">
        <v>224.2</v>
      </c>
      <c r="F16" s="186" t="s">
        <v>390</v>
      </c>
      <c r="G16" s="186">
        <f>'EV batteries req &amp; intensities'!B12*$E16</f>
        <v>0</v>
      </c>
      <c r="H16" s="186">
        <f>'EV batteries req &amp; intensities'!E12*$E16</f>
        <v>26904</v>
      </c>
      <c r="I16" s="186">
        <f>'EV batteries req &amp; intensities'!H12*$E16</f>
        <v>13452</v>
      </c>
      <c r="J16" s="186">
        <f>'EV batteries req &amp; intensities'!K12*$E16</f>
        <v>14124.599999999999</v>
      </c>
      <c r="K16" s="186">
        <f>'EV batteries req &amp; intensities'!N12*$E16</f>
        <v>0</v>
      </c>
      <c r="L16" s="186">
        <f>'EV batteries req &amp; intensities'!C12*$E16</f>
        <v>0</v>
      </c>
      <c r="M16" s="186">
        <f>'EV batteries req &amp; intensities'!F12*$E16</f>
        <v>29594.399999999998</v>
      </c>
      <c r="N16" s="186">
        <f>'EV batteries req &amp; intensities'!I12*$E16</f>
        <v>14797.199999999999</v>
      </c>
      <c r="O16" s="186">
        <f>'EV batteries req &amp; intensities'!L12*$E16</f>
        <v>15537.059999999998</v>
      </c>
      <c r="P16" s="236">
        <f>'EV batteries req &amp; intensities'!O12*$E16</f>
        <v>0</v>
      </c>
      <c r="Q16" s="167"/>
      <c r="R16" s="268" t="s">
        <v>62</v>
      </c>
      <c r="S16" s="268" t="s">
        <v>79</v>
      </c>
      <c r="T16" s="268" t="s">
        <v>80</v>
      </c>
      <c r="U16" s="291" t="s">
        <v>6</v>
      </c>
      <c r="V16" s="291" t="s">
        <v>5</v>
      </c>
      <c r="W16" s="167"/>
      <c r="X16" s="167"/>
      <c r="Y16" s="167"/>
      <c r="Z16" s="167"/>
      <c r="AA16" s="167"/>
      <c r="AB16" s="167"/>
      <c r="AC16" s="167"/>
      <c r="AD16" s="167"/>
      <c r="AE16" s="167"/>
      <c r="AF16" s="170"/>
      <c r="AG16" s="167"/>
      <c r="AH16" s="167"/>
      <c r="AI16" s="167"/>
      <c r="AJ16" s="167"/>
      <c r="AK16" s="167"/>
      <c r="AL16" s="167"/>
      <c r="AM16" s="167"/>
      <c r="AN16" s="167"/>
      <c r="AO16" s="167"/>
      <c r="AP16" s="167"/>
      <c r="AQ16" s="167"/>
      <c r="AT16" s="171"/>
    </row>
    <row r="17" spans="2:46" ht="58.2" thickBot="1" x14ac:dyDescent="0.35">
      <c r="C17" s="170"/>
      <c r="D17" s="231" t="s">
        <v>21</v>
      </c>
      <c r="E17" s="232">
        <v>0</v>
      </c>
      <c r="F17" s="187" t="s">
        <v>418</v>
      </c>
      <c r="G17" s="186">
        <f>'EV batteries req &amp; intensities'!B13*$E17</f>
        <v>0</v>
      </c>
      <c r="H17" s="186">
        <f>'EV batteries req &amp; intensities'!E13*$E17</f>
        <v>0</v>
      </c>
      <c r="I17" s="186">
        <f>'EV batteries req &amp; intensities'!H13*$E17</f>
        <v>0</v>
      </c>
      <c r="J17" s="186">
        <f>'EV batteries req &amp; intensities'!K13*$E17</f>
        <v>0</v>
      </c>
      <c r="K17" s="186">
        <f>'EV batteries req &amp; intensities'!N13*$E17</f>
        <v>0</v>
      </c>
      <c r="L17" s="186">
        <f>'EV batteries req &amp; intensities'!C13*$E17</f>
        <v>0</v>
      </c>
      <c r="M17" s="186">
        <f>'EV batteries req &amp; intensities'!F13*$E17</f>
        <v>0</v>
      </c>
      <c r="N17" s="186">
        <f>'EV batteries req &amp; intensities'!I13*$E17</f>
        <v>0</v>
      </c>
      <c r="O17" s="186">
        <f>'EV batteries req &amp; intensities'!L13*$E17</f>
        <v>0</v>
      </c>
      <c r="P17" s="236">
        <f>'EV batteries req &amp; intensities'!O13*$E17</f>
        <v>0</v>
      </c>
      <c r="Q17" s="167"/>
      <c r="R17" s="290" t="s">
        <v>3</v>
      </c>
      <c r="S17" s="290" t="s">
        <v>3</v>
      </c>
      <c r="T17" s="290" t="s">
        <v>3</v>
      </c>
      <c r="U17" s="290" t="s">
        <v>3</v>
      </c>
      <c r="V17" s="290" t="s">
        <v>3</v>
      </c>
      <c r="W17" s="167"/>
      <c r="X17" s="167"/>
      <c r="Y17" s="167"/>
      <c r="Z17" s="167"/>
      <c r="AA17" s="167"/>
      <c r="AB17" s="167"/>
      <c r="AC17" s="167"/>
      <c r="AD17" s="167"/>
      <c r="AE17" s="167"/>
      <c r="AF17" s="170"/>
      <c r="AG17" s="167"/>
      <c r="AH17" s="167"/>
      <c r="AI17" s="167"/>
      <c r="AJ17" s="167"/>
      <c r="AK17" s="167"/>
      <c r="AL17" s="167"/>
      <c r="AM17" s="167"/>
      <c r="AN17" s="167"/>
      <c r="AO17" s="167"/>
      <c r="AP17" s="167"/>
      <c r="AQ17" s="167"/>
      <c r="AT17" s="171"/>
    </row>
    <row r="18" spans="2:46" ht="31.2" customHeight="1" thickBot="1" x14ac:dyDescent="0.35">
      <c r="C18" s="170"/>
      <c r="D18" s="231" t="s">
        <v>189</v>
      </c>
      <c r="E18" s="232">
        <v>80.5</v>
      </c>
      <c r="F18" s="186" t="s">
        <v>390</v>
      </c>
      <c r="G18" s="186">
        <f>'EV batteries req &amp; intensities'!B14*$E18</f>
        <v>155646.75</v>
      </c>
      <c r="H18" s="186">
        <f>'EV batteries req &amp; intensities'!E14*$E18</f>
        <v>73721.899999999994</v>
      </c>
      <c r="I18" s="186">
        <f>'EV batteries req &amp; intensities'!H14*$E18</f>
        <v>79654.75</v>
      </c>
      <c r="J18" s="186">
        <f>'EV batteries req &amp; intensities'!K14*$E18</f>
        <v>94088.4</v>
      </c>
      <c r="K18" s="186">
        <f>'EV batteries req &amp; intensities'!N14*$E18</f>
        <v>125592.07500000001</v>
      </c>
      <c r="L18" s="186">
        <f>'EV batteries req &amp; intensities'!C14*$E18</f>
        <v>171211.42499999999</v>
      </c>
      <c r="M18" s="186">
        <f>'EV batteries req &amp; intensities'!F14*$E18</f>
        <v>81094.09</v>
      </c>
      <c r="N18" s="186">
        <f>'EV batteries req &amp; intensities'!I14*$E18</f>
        <v>87620.225000000006</v>
      </c>
      <c r="O18" s="186">
        <f>'EV batteries req &amp; intensities'!L14*$E18</f>
        <v>103497.23999999999</v>
      </c>
      <c r="P18" s="236">
        <f>'EV batteries req &amp; intensities'!O14*$E18</f>
        <v>138151.2825</v>
      </c>
      <c r="Q18" s="167"/>
      <c r="R18" s="294">
        <f>0.15*(L21)</f>
        <v>100131.625935</v>
      </c>
      <c r="S18" s="294">
        <f t="shared" ref="S18:V18" si="1">0.15*(M21)</f>
        <v>63464.783249999986</v>
      </c>
      <c r="T18" s="294">
        <f t="shared" si="1"/>
        <v>61848.220499999996</v>
      </c>
      <c r="U18" s="294">
        <f t="shared" si="1"/>
        <v>59761.868924999995</v>
      </c>
      <c r="V18" s="293">
        <f t="shared" si="1"/>
        <v>64290.754274999999</v>
      </c>
      <c r="W18" s="167"/>
      <c r="X18" s="167"/>
      <c r="Y18" s="167"/>
      <c r="Z18" s="167"/>
      <c r="AA18" s="167"/>
      <c r="AB18" s="167"/>
      <c r="AC18" s="167"/>
      <c r="AD18" s="167"/>
      <c r="AE18" s="167"/>
      <c r="AF18" s="170"/>
      <c r="AG18" s="167"/>
      <c r="AH18" s="167"/>
      <c r="AI18" s="167"/>
      <c r="AJ18" s="167"/>
      <c r="AK18" s="167"/>
      <c r="AL18" s="167"/>
      <c r="AM18" s="167"/>
      <c r="AN18" s="167"/>
      <c r="AO18" s="167"/>
      <c r="AP18" s="167"/>
      <c r="AQ18" s="167"/>
      <c r="AT18" s="171"/>
    </row>
    <row r="19" spans="2:46" ht="27.6" customHeight="1" thickBot="1" x14ac:dyDescent="0.35">
      <c r="C19" s="170"/>
      <c r="D19" s="237" t="s">
        <v>190</v>
      </c>
      <c r="E19" s="232">
        <v>68</v>
      </c>
      <c r="F19" s="186" t="s">
        <v>391</v>
      </c>
      <c r="G19" s="186">
        <f>'EV batteries req &amp; intensities'!B15*$E19</f>
        <v>58874.399999999994</v>
      </c>
      <c r="H19" s="186">
        <f>'EV batteries req &amp; intensities'!E15*$E19</f>
        <v>30056</v>
      </c>
      <c r="I19" s="186">
        <f>'EV batteries req &amp; intensities'!H15*$E19</f>
        <v>30056</v>
      </c>
      <c r="J19" s="186">
        <f>'EV batteries req &amp; intensities'!K15*$E19</f>
        <v>26180</v>
      </c>
      <c r="K19" s="186">
        <f>'EV batteries req &amp; intensities'!N15*$E19</f>
        <v>35632</v>
      </c>
      <c r="L19" s="186">
        <f>'EV batteries req &amp; intensities'!C15*$E19</f>
        <v>64761.84</v>
      </c>
      <c r="M19" s="186">
        <f>'EV batteries req &amp; intensities'!F15*$E19</f>
        <v>33061.599999999999</v>
      </c>
      <c r="N19" s="186">
        <f>'EV batteries req &amp; intensities'!I15*$E19</f>
        <v>33061.599999999999</v>
      </c>
      <c r="O19" s="186">
        <f>'EV batteries req &amp; intensities'!L15*$E19</f>
        <v>28798</v>
      </c>
      <c r="P19" s="236">
        <f>'EV batteries req &amp; intensities'!O15*$E19</f>
        <v>39195.199999999997</v>
      </c>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73"/>
      <c r="AO19" s="173"/>
      <c r="AP19" s="173"/>
      <c r="AQ19" s="173"/>
      <c r="AR19" s="173"/>
      <c r="AS19" s="173"/>
      <c r="AT19" s="174"/>
    </row>
    <row r="20" spans="2:46" ht="28.8" x14ac:dyDescent="0.3">
      <c r="C20" s="170"/>
      <c r="D20" s="237" t="s">
        <v>155</v>
      </c>
      <c r="E20" s="232">
        <v>0</v>
      </c>
      <c r="F20" s="186" t="s">
        <v>149</v>
      </c>
      <c r="G20" s="186">
        <f>'EV batteries req &amp; intensities'!B16*$E20</f>
        <v>0</v>
      </c>
      <c r="H20" s="186">
        <f>'EV batteries req &amp; intensities'!E16*$E20</f>
        <v>0</v>
      </c>
      <c r="I20" s="186">
        <f>'EV batteries req &amp; intensities'!H16*$E20</f>
        <v>0</v>
      </c>
      <c r="J20" s="186">
        <f>'EV batteries req &amp; intensities'!K16*$E20</f>
        <v>0</v>
      </c>
      <c r="K20" s="186">
        <f>'EV batteries req &amp; intensities'!N16*$E20</f>
        <v>0</v>
      </c>
      <c r="L20" s="186">
        <f>'EV batteries req &amp; intensities'!C16*$E20</f>
        <v>0</v>
      </c>
      <c r="M20" s="186">
        <f>'EV batteries req &amp; intensities'!F16*$E20</f>
        <v>0</v>
      </c>
      <c r="N20" s="186">
        <f>'EV batteries req &amp; intensities'!I16*$E20</f>
        <v>0</v>
      </c>
      <c r="O20" s="186">
        <f>'EV batteries req &amp; intensities'!L16*$E20</f>
        <v>0</v>
      </c>
      <c r="P20" s="236">
        <f>'EV batteries req &amp; intensities'!O16*$E20</f>
        <v>0</v>
      </c>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71"/>
      <c r="AN20" s="167"/>
      <c r="AO20" s="167"/>
      <c r="AP20" s="167"/>
      <c r="AQ20" s="167"/>
    </row>
    <row r="21" spans="2:46" ht="15" thickBot="1" x14ac:dyDescent="0.35">
      <c r="C21" s="170"/>
      <c r="D21" s="547" t="s">
        <v>249</v>
      </c>
      <c r="E21" s="548"/>
      <c r="F21" s="548"/>
      <c r="G21" s="238">
        <f>SUMA(G10:G20)</f>
        <v>606858.33900000004</v>
      </c>
      <c r="H21" s="238">
        <f t="shared" ref="H21:O21" si="2">SUMA(H10:H20)</f>
        <v>384635.05000000005</v>
      </c>
      <c r="I21" s="238">
        <f t="shared" si="2"/>
        <v>374837.69999999995</v>
      </c>
      <c r="J21" s="238">
        <f t="shared" si="2"/>
        <v>362193.14500000002</v>
      </c>
      <c r="K21" s="238">
        <f t="shared" si="2"/>
        <v>389640.935</v>
      </c>
      <c r="L21" s="238">
        <f t="shared" si="2"/>
        <v>667544.17290000001</v>
      </c>
      <c r="M21" s="238">
        <f t="shared" si="2"/>
        <v>423098.55499999993</v>
      </c>
      <c r="N21" s="238">
        <f t="shared" si="2"/>
        <v>412321.47</v>
      </c>
      <c r="O21" s="238">
        <f t="shared" si="2"/>
        <v>398412.4595</v>
      </c>
      <c r="P21" s="239">
        <f>SUMA(P10:P20)</f>
        <v>428605.02850000001</v>
      </c>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71"/>
      <c r="AN21" s="167"/>
      <c r="AO21" s="167"/>
      <c r="AP21" s="167"/>
      <c r="AQ21" s="167"/>
    </row>
    <row r="22" spans="2:46" ht="27.6" customHeight="1" x14ac:dyDescent="0.3">
      <c r="C22" s="170"/>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71"/>
      <c r="AN22" s="167"/>
      <c r="AO22" s="167"/>
      <c r="AP22" s="167"/>
      <c r="AQ22" s="167"/>
    </row>
    <row r="23" spans="2:46" x14ac:dyDescent="0.3">
      <c r="C23" s="170"/>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71"/>
      <c r="AN23" s="167"/>
      <c r="AO23" s="167"/>
      <c r="AP23" s="167"/>
      <c r="AQ23" s="167"/>
    </row>
    <row r="24" spans="2:46" ht="15" thickBot="1" x14ac:dyDescent="0.35">
      <c r="C24" s="17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4"/>
      <c r="AN24" s="167"/>
      <c r="AO24" s="167"/>
      <c r="AP24" s="167"/>
      <c r="AQ24" s="167"/>
      <c r="AR24" s="167"/>
    </row>
    <row r="25" spans="2:46" ht="27.6" customHeight="1" x14ac:dyDescent="0.3">
      <c r="AE25" s="167"/>
      <c r="AF25" s="167"/>
      <c r="AG25" s="167"/>
      <c r="AH25" s="167"/>
      <c r="AI25" s="167"/>
      <c r="AJ25" s="167"/>
      <c r="AK25" s="167"/>
      <c r="AL25" s="167"/>
      <c r="AM25" s="167"/>
      <c r="AQ25" s="167"/>
    </row>
    <row r="26" spans="2:46" ht="15" thickBot="1" x14ac:dyDescent="0.35"/>
    <row r="27" spans="2:46" ht="14.4" customHeight="1" x14ac:dyDescent="0.3">
      <c r="B27" s="555" t="s">
        <v>252</v>
      </c>
      <c r="C27" s="556"/>
      <c r="D27" s="556"/>
      <c r="E27" s="556"/>
      <c r="F27" s="556"/>
      <c r="G27" s="556"/>
      <c r="H27" s="556"/>
      <c r="I27" s="556"/>
      <c r="J27" s="556"/>
      <c r="K27" s="556"/>
      <c r="L27" s="556"/>
      <c r="M27" s="557"/>
      <c r="P27" s="571" t="s">
        <v>253</v>
      </c>
      <c r="Q27" s="572"/>
      <c r="R27" s="572"/>
      <c r="S27" s="572"/>
      <c r="T27" s="572"/>
      <c r="U27" s="572"/>
      <c r="V27" s="572"/>
      <c r="W27" s="572"/>
      <c r="X27" s="572"/>
      <c r="Y27" s="572"/>
      <c r="Z27" s="572"/>
      <c r="AA27" s="572"/>
      <c r="AB27" s="572"/>
      <c r="AC27" s="572"/>
      <c r="AD27" s="572"/>
      <c r="AE27" s="572"/>
      <c r="AF27" s="573"/>
    </row>
    <row r="28" spans="2:46" ht="27.6" customHeight="1" thickBot="1" x14ac:dyDescent="0.35">
      <c r="B28" s="558"/>
      <c r="C28" s="559"/>
      <c r="D28" s="559"/>
      <c r="E28" s="559"/>
      <c r="F28" s="559"/>
      <c r="G28" s="559"/>
      <c r="H28" s="559"/>
      <c r="I28" s="559"/>
      <c r="J28" s="559"/>
      <c r="K28" s="559"/>
      <c r="L28" s="559"/>
      <c r="M28" s="560"/>
      <c r="P28" s="574"/>
      <c r="Q28" s="575"/>
      <c r="R28" s="575"/>
      <c r="S28" s="575"/>
      <c r="T28" s="575"/>
      <c r="U28" s="575"/>
      <c r="V28" s="575"/>
      <c r="W28" s="575"/>
      <c r="X28" s="575"/>
      <c r="Y28" s="575"/>
      <c r="Z28" s="575"/>
      <c r="AA28" s="575"/>
      <c r="AB28" s="575"/>
      <c r="AC28" s="575"/>
      <c r="AD28" s="575"/>
      <c r="AE28" s="575"/>
      <c r="AF28" s="576"/>
    </row>
    <row r="29" spans="2:46" ht="15" thickBot="1" x14ac:dyDescent="0.35">
      <c r="B29" s="170"/>
      <c r="C29" s="167"/>
      <c r="D29" s="167"/>
      <c r="E29" s="167"/>
      <c r="F29" s="167"/>
      <c r="G29" s="167"/>
      <c r="H29" s="167"/>
      <c r="I29" s="167"/>
      <c r="J29" s="167"/>
      <c r="K29" s="167"/>
      <c r="L29" s="167"/>
      <c r="M29" s="171"/>
      <c r="P29" s="170"/>
      <c r="Q29" s="167"/>
      <c r="R29" s="167"/>
      <c r="S29" s="167"/>
      <c r="T29" s="167"/>
      <c r="U29" s="167"/>
      <c r="V29" s="167"/>
      <c r="W29" s="167"/>
      <c r="X29" s="167"/>
      <c r="Y29" s="167"/>
      <c r="Z29" s="167"/>
      <c r="AA29" s="167"/>
      <c r="AB29" s="167"/>
      <c r="AC29" s="167"/>
      <c r="AD29" s="167"/>
      <c r="AE29" s="167"/>
      <c r="AF29" s="171"/>
    </row>
    <row r="30" spans="2:46" ht="34.200000000000003" customHeight="1" thickBot="1" x14ac:dyDescent="0.35">
      <c r="B30" s="170"/>
      <c r="C30" s="167"/>
      <c r="D30" s="167"/>
      <c r="E30" s="276" t="s">
        <v>284</v>
      </c>
      <c r="F30" s="277" t="s">
        <v>283</v>
      </c>
      <c r="G30" s="275"/>
      <c r="H30" s="276" t="s">
        <v>284</v>
      </c>
      <c r="I30" s="277" t="s">
        <v>283</v>
      </c>
      <c r="J30" s="167"/>
      <c r="K30" s="565" t="s">
        <v>285</v>
      </c>
      <c r="L30" s="566"/>
      <c r="M30" s="171"/>
      <c r="P30" s="170"/>
      <c r="Q30" s="466" t="s">
        <v>220</v>
      </c>
      <c r="R30" s="439"/>
      <c r="S30" s="439"/>
      <c r="T30" s="439"/>
      <c r="U30" s="439"/>
      <c r="V30" s="439"/>
      <c r="W30" s="439"/>
      <c r="X30" s="439"/>
      <c r="Y30" s="439"/>
      <c r="Z30" s="440"/>
      <c r="AA30" s="167"/>
      <c r="AB30" s="577" t="s">
        <v>285</v>
      </c>
      <c r="AC30" s="578"/>
      <c r="AD30" s="578"/>
      <c r="AE30" s="579"/>
      <c r="AF30" s="171"/>
    </row>
    <row r="31" spans="2:46" ht="44.4" customHeight="1" thickBot="1" x14ac:dyDescent="0.35">
      <c r="B31" s="170"/>
      <c r="C31" s="167"/>
      <c r="D31" s="110" t="s">
        <v>123</v>
      </c>
      <c r="E31" s="269" t="s">
        <v>282</v>
      </c>
      <c r="F31" s="269" t="s">
        <v>281</v>
      </c>
      <c r="G31" s="113" t="s">
        <v>129</v>
      </c>
      <c r="H31" s="269" t="s">
        <v>130</v>
      </c>
      <c r="I31" s="269" t="s">
        <v>130</v>
      </c>
      <c r="J31" s="167"/>
      <c r="K31" s="286" t="s">
        <v>284</v>
      </c>
      <c r="L31" s="287" t="s">
        <v>283</v>
      </c>
      <c r="M31" s="171"/>
      <c r="P31" s="170"/>
      <c r="Q31" s="283"/>
      <c r="R31" s="284"/>
      <c r="S31" s="451" t="s">
        <v>284</v>
      </c>
      <c r="T31" s="483"/>
      <c r="U31" s="483"/>
      <c r="V31" s="452"/>
      <c r="W31" s="451" t="s">
        <v>283</v>
      </c>
      <c r="X31" s="483"/>
      <c r="Y31" s="483"/>
      <c r="Z31" s="452"/>
      <c r="AA31" s="167"/>
      <c r="AB31" s="451" t="s">
        <v>284</v>
      </c>
      <c r="AC31" s="452"/>
      <c r="AD31" s="451" t="s">
        <v>283</v>
      </c>
      <c r="AE31" s="452"/>
      <c r="AF31" s="171"/>
    </row>
    <row r="32" spans="2:46" ht="15" thickBot="1" x14ac:dyDescent="0.35">
      <c r="B32" s="170"/>
      <c r="C32" s="167"/>
      <c r="D32" s="111" t="s">
        <v>109</v>
      </c>
      <c r="E32" s="101">
        <f>'Electric grid &amp; chargers req'!G17</f>
        <v>17.599999999999998</v>
      </c>
      <c r="F32" s="101">
        <f>'Electric grid &amp; chargers req'!H17</f>
        <v>19.36</v>
      </c>
      <c r="G32" s="102">
        <v>45.45</v>
      </c>
      <c r="H32" s="101">
        <f>G32*E32</f>
        <v>799.92</v>
      </c>
      <c r="I32" s="101">
        <f>G32*F32</f>
        <v>879.91200000000003</v>
      </c>
      <c r="J32" s="167"/>
      <c r="K32" s="288" t="s">
        <v>286</v>
      </c>
      <c r="L32" s="288" t="s">
        <v>286</v>
      </c>
      <c r="M32" s="171"/>
      <c r="P32" s="170"/>
      <c r="Q32" s="195"/>
      <c r="R32" s="193"/>
      <c r="S32" s="561" t="s">
        <v>221</v>
      </c>
      <c r="T32" s="562"/>
      <c r="U32" s="561" t="s">
        <v>222</v>
      </c>
      <c r="V32" s="562"/>
      <c r="W32" s="561" t="s">
        <v>221</v>
      </c>
      <c r="X32" s="562"/>
      <c r="Y32" s="561" t="s">
        <v>222</v>
      </c>
      <c r="Z32" s="562"/>
      <c r="AA32" s="167"/>
      <c r="AB32" s="268" t="s">
        <v>221</v>
      </c>
      <c r="AC32" s="268" t="s">
        <v>222</v>
      </c>
      <c r="AD32" s="268" t="s">
        <v>221</v>
      </c>
      <c r="AE32" s="291" t="s">
        <v>222</v>
      </c>
      <c r="AF32" s="171"/>
    </row>
    <row r="33" spans="1:32" ht="15" thickBot="1" x14ac:dyDescent="0.35">
      <c r="B33" s="170"/>
      <c r="C33" s="167"/>
      <c r="D33" s="111" t="s">
        <v>39</v>
      </c>
      <c r="E33" s="101">
        <f>'Electric grid &amp; chargers req'!G18</f>
        <v>103.6375</v>
      </c>
      <c r="F33" s="101">
        <f>'Electric grid &amp; chargers req'!H18</f>
        <v>114.00125</v>
      </c>
      <c r="G33" s="103">
        <v>155</v>
      </c>
      <c r="H33" s="101">
        <f t="shared" ref="H33:H37" si="3">G33*E33</f>
        <v>16063.8125</v>
      </c>
      <c r="I33" s="101">
        <f t="shared" ref="I33:I37" si="4">G33*F33</f>
        <v>17670.193749999999</v>
      </c>
      <c r="J33" s="167"/>
      <c r="K33" s="172">
        <f>0.15*(H38+G50)</f>
        <v>26367.106500000002</v>
      </c>
      <c r="L33" s="289">
        <f>0.15*(I38+H50)</f>
        <v>29003.817150000003</v>
      </c>
      <c r="M33" s="171"/>
      <c r="P33" s="170"/>
      <c r="Q33" s="567" t="s">
        <v>230</v>
      </c>
      <c r="R33" s="421" t="s">
        <v>226</v>
      </c>
      <c r="S33" s="421" t="s">
        <v>227</v>
      </c>
      <c r="T33" s="563" t="s">
        <v>228</v>
      </c>
      <c r="U33" s="421" t="s">
        <v>229</v>
      </c>
      <c r="V33" s="563" t="s">
        <v>228</v>
      </c>
      <c r="W33" s="421" t="s">
        <v>227</v>
      </c>
      <c r="X33" s="563" t="s">
        <v>228</v>
      </c>
      <c r="Y33" s="421" t="s">
        <v>229</v>
      </c>
      <c r="Z33" s="563" t="s">
        <v>228</v>
      </c>
      <c r="AA33" s="167"/>
      <c r="AB33" s="290" t="s">
        <v>228</v>
      </c>
      <c r="AC33" s="290" t="s">
        <v>228</v>
      </c>
      <c r="AD33" s="290" t="s">
        <v>228</v>
      </c>
      <c r="AE33" s="290" t="s">
        <v>228</v>
      </c>
      <c r="AF33" s="171"/>
    </row>
    <row r="34" spans="1:32" ht="15" thickBot="1" x14ac:dyDescent="0.35">
      <c r="B34" s="170"/>
      <c r="C34" s="167"/>
      <c r="D34" s="111" t="s">
        <v>111</v>
      </c>
      <c r="E34" s="101">
        <f>'Electric grid &amp; chargers req'!G19</f>
        <v>30.375</v>
      </c>
      <c r="F34" s="101">
        <f>'Electric grid &amp; chargers req'!H19</f>
        <v>33.412500000000001</v>
      </c>
      <c r="G34" s="102">
        <v>40</v>
      </c>
      <c r="H34" s="101">
        <f t="shared" si="3"/>
        <v>1215</v>
      </c>
      <c r="I34" s="101">
        <f t="shared" si="4"/>
        <v>1336.5</v>
      </c>
      <c r="J34" s="167"/>
      <c r="K34" s="167"/>
      <c r="L34" s="167"/>
      <c r="M34" s="171"/>
      <c r="P34" s="170"/>
      <c r="Q34" s="442"/>
      <c r="R34" s="422"/>
      <c r="S34" s="422"/>
      <c r="T34" s="564"/>
      <c r="U34" s="422"/>
      <c r="V34" s="564"/>
      <c r="W34" s="422"/>
      <c r="X34" s="564"/>
      <c r="Y34" s="422"/>
      <c r="Z34" s="564"/>
      <c r="AA34" s="167"/>
      <c r="AB34" s="172">
        <f>0.15*(SUMA(T35:T37))</f>
        <v>73889.094040299693</v>
      </c>
      <c r="AC34" s="172">
        <f>0.15*(SUMA(V35:V37))</f>
        <v>147778.18808059939</v>
      </c>
      <c r="AD34" s="172">
        <f>0.15*(SUMA(X35:X37))</f>
        <v>81278.003444329675</v>
      </c>
      <c r="AE34" s="289">
        <f>0.15*(SUMA(Z35:Z37))</f>
        <v>162556.00688865935</v>
      </c>
      <c r="AF34" s="171"/>
    </row>
    <row r="35" spans="1:32" ht="15" thickBot="1" x14ac:dyDescent="0.35">
      <c r="B35" s="170"/>
      <c r="C35" s="167"/>
      <c r="D35" s="111" t="s">
        <v>112</v>
      </c>
      <c r="E35" s="101">
        <f>'Electric grid &amp; chargers req'!G20</f>
        <v>167.4</v>
      </c>
      <c r="F35" s="101">
        <f>'Electric grid &amp; chargers req'!H20</f>
        <v>184.14000000000001</v>
      </c>
      <c r="G35" s="103">
        <v>25.3</v>
      </c>
      <c r="H35" s="101">
        <f t="shared" si="3"/>
        <v>4235.22</v>
      </c>
      <c r="I35" s="101">
        <f t="shared" si="4"/>
        <v>4658.7420000000002</v>
      </c>
      <c r="J35" s="167"/>
      <c r="K35" s="167"/>
      <c r="L35" s="167"/>
      <c r="M35" s="171"/>
      <c r="P35" s="170"/>
      <c r="Q35" s="194" t="s">
        <v>225</v>
      </c>
      <c r="R35" s="184">
        <v>45.45</v>
      </c>
      <c r="S35" s="216">
        <f>'Railway catenaries req'!N23</f>
        <v>10791.248</v>
      </c>
      <c r="T35" s="216">
        <f>R35*S35</f>
        <v>490462.22159999999</v>
      </c>
      <c r="U35" s="216">
        <f>'Railway catenaries req'!O23</f>
        <v>21582.495999999999</v>
      </c>
      <c r="V35" s="216">
        <f>U35*R35</f>
        <v>980924.44319999998</v>
      </c>
      <c r="W35" s="216">
        <f>'Railway catenaries req'!P23</f>
        <v>11870.372799999999</v>
      </c>
      <c r="X35" s="216">
        <f>R35*W35</f>
        <v>539508.44376000005</v>
      </c>
      <c r="Y35" s="216">
        <f>'Railway catenaries req'!Q23</f>
        <v>23740.745599999998</v>
      </c>
      <c r="Z35" s="216">
        <f>Y35*R35</f>
        <v>1079016.8875200001</v>
      </c>
      <c r="AA35" s="167"/>
      <c r="AB35" s="167"/>
      <c r="AC35" s="167"/>
      <c r="AD35" s="167"/>
      <c r="AE35" s="167"/>
      <c r="AF35" s="171"/>
    </row>
    <row r="36" spans="1:32" ht="15" thickBot="1" x14ac:dyDescent="0.35">
      <c r="B36" s="170"/>
      <c r="C36" s="167"/>
      <c r="D36" s="111" t="s">
        <v>92</v>
      </c>
      <c r="E36" s="101">
        <f>'Electric grid &amp; chargers req'!G21</f>
        <v>12150</v>
      </c>
      <c r="F36" s="101">
        <f>'Electric grid &amp; chargers req'!H21</f>
        <v>13365</v>
      </c>
      <c r="G36" s="102">
        <v>0.75</v>
      </c>
      <c r="H36" s="101">
        <f t="shared" si="3"/>
        <v>9112.5</v>
      </c>
      <c r="I36" s="101">
        <f t="shared" si="4"/>
        <v>10023.75</v>
      </c>
      <c r="J36" s="167"/>
      <c r="M36" s="171"/>
      <c r="P36" s="170"/>
      <c r="Q36" s="217" t="s">
        <v>224</v>
      </c>
      <c r="R36" s="218">
        <v>1306.1300000000001</v>
      </c>
      <c r="S36" s="216">
        <f>'Railway catenaries req'!N24</f>
        <v>1.6203075075075073</v>
      </c>
      <c r="T36" s="219">
        <f>R36*S36</f>
        <v>2116.3322447807805</v>
      </c>
      <c r="U36" s="216">
        <f>'Railway catenaries req'!O24</f>
        <v>3.2406150150150146</v>
      </c>
      <c r="V36" s="219">
        <f>U36*R36</f>
        <v>4232.6644895615609</v>
      </c>
      <c r="W36" s="216">
        <f>'Railway catenaries req'!P24</f>
        <v>1.7823382582582581</v>
      </c>
      <c r="X36" s="219">
        <f t="shared" ref="X36:X37" si="5">R36*W36</f>
        <v>2327.9654692588588</v>
      </c>
      <c r="Y36" s="216">
        <f>'Railway catenaries req'!Q24</f>
        <v>3.5646765165165162</v>
      </c>
      <c r="Z36" s="219">
        <f t="shared" ref="Z36:Z37" si="6">Y36*R36</f>
        <v>4655.9309385177175</v>
      </c>
      <c r="AA36" s="167"/>
      <c r="AB36" s="167"/>
      <c r="AC36" s="167"/>
      <c r="AD36" s="167"/>
      <c r="AE36" s="167"/>
      <c r="AF36" s="171"/>
    </row>
    <row r="37" spans="1:32" ht="15" thickBot="1" x14ac:dyDescent="0.35">
      <c r="A37" s="185"/>
      <c r="B37" s="170"/>
      <c r="C37" s="167"/>
      <c r="D37" s="111" t="s">
        <v>38</v>
      </c>
      <c r="E37" s="101">
        <f>'Electric grid &amp; chargers req'!G22</f>
        <v>742.5</v>
      </c>
      <c r="F37" s="101">
        <f>'Electric grid &amp; chargers req'!H22</f>
        <v>816.75</v>
      </c>
      <c r="G37" s="104">
        <v>77.2</v>
      </c>
      <c r="H37" s="101">
        <f t="shared" si="3"/>
        <v>57321</v>
      </c>
      <c r="I37" s="101">
        <f t="shared" si="4"/>
        <v>63053.100000000006</v>
      </c>
      <c r="J37" s="167"/>
      <c r="K37" s="167"/>
      <c r="L37" s="167"/>
      <c r="M37" s="171"/>
      <c r="P37" s="170"/>
      <c r="Q37" s="194" t="s">
        <v>223</v>
      </c>
      <c r="R37" s="215">
        <v>28.524999999999999</v>
      </c>
      <c r="S37" s="216">
        <f>'Railway catenaries req'!N25</f>
        <v>0.54010250250250247</v>
      </c>
      <c r="T37" s="216">
        <f>R37*S37</f>
        <v>15.406423883883882</v>
      </c>
      <c r="U37" s="216">
        <f>'Railway catenaries req'!O25</f>
        <v>1.0802050050050049</v>
      </c>
      <c r="V37" s="216">
        <f>U37*R37</f>
        <v>30.812847767767764</v>
      </c>
      <c r="W37" s="216">
        <f>'Railway catenaries req'!P25</f>
        <v>0.59411275275275277</v>
      </c>
      <c r="X37" s="216">
        <f t="shared" si="5"/>
        <v>16.947066272272274</v>
      </c>
      <c r="Y37" s="216">
        <f>'Railway catenaries req'!Q25</f>
        <v>1.1882255055055055</v>
      </c>
      <c r="Z37" s="216">
        <f t="shared" si="6"/>
        <v>33.894132544544547</v>
      </c>
      <c r="AA37" s="167"/>
      <c r="AB37" s="167"/>
      <c r="AC37" s="167"/>
      <c r="AD37" s="167"/>
      <c r="AE37" s="167"/>
      <c r="AF37" s="171"/>
    </row>
    <row r="38" spans="1:32" ht="15" customHeight="1" thickBot="1" x14ac:dyDescent="0.35">
      <c r="A38" s="185"/>
      <c r="B38" s="170"/>
      <c r="C38" s="167"/>
      <c r="D38" s="274" t="s">
        <v>52</v>
      </c>
      <c r="E38" s="272">
        <f>'Electric grid &amp; chargers req'!G23</f>
        <v>13211.512500000001</v>
      </c>
      <c r="F38" s="272">
        <f>'Electric grid &amp; chargers req'!H23</f>
        <v>14532.663750000002</v>
      </c>
      <c r="G38" s="247"/>
      <c r="H38" s="106">
        <f>SUMA(H32:H37)</f>
        <v>88747.452499999999</v>
      </c>
      <c r="I38" s="101">
        <f>SUMA(I32:I37)</f>
        <v>97622.197750000007</v>
      </c>
      <c r="J38" s="167"/>
      <c r="K38" s="167"/>
      <c r="L38" s="167"/>
      <c r="M38" s="171"/>
      <c r="P38" s="170"/>
      <c r="Q38" s="418" t="s">
        <v>208</v>
      </c>
      <c r="R38" s="419"/>
      <c r="S38" s="419"/>
      <c r="T38" s="419"/>
      <c r="U38" s="419"/>
      <c r="V38" s="419"/>
      <c r="W38" s="419"/>
      <c r="X38" s="419"/>
      <c r="Y38" s="419"/>
      <c r="Z38" s="420"/>
      <c r="AA38" s="167"/>
      <c r="AB38" s="167"/>
      <c r="AC38" s="167"/>
      <c r="AD38" s="167"/>
      <c r="AE38" s="167"/>
      <c r="AF38" s="171"/>
    </row>
    <row r="39" spans="1:32" ht="15" thickBot="1" x14ac:dyDescent="0.35">
      <c r="A39" s="185"/>
      <c r="B39" s="170"/>
      <c r="C39" s="167"/>
      <c r="D39" s="167"/>
      <c r="E39" s="167"/>
      <c r="F39" s="167"/>
      <c r="G39" s="167"/>
      <c r="H39" s="167"/>
      <c r="I39" s="167"/>
      <c r="J39" s="167"/>
      <c r="K39" s="167"/>
      <c r="L39" s="167"/>
      <c r="M39" s="171"/>
      <c r="P39" s="172"/>
      <c r="Q39" s="173"/>
      <c r="R39" s="173"/>
      <c r="S39" s="173"/>
      <c r="T39" s="173"/>
      <c r="U39" s="173"/>
      <c r="V39" s="173"/>
      <c r="W39" s="173"/>
      <c r="X39" s="173"/>
      <c r="Y39" s="173"/>
      <c r="Z39" s="173"/>
      <c r="AA39" s="173"/>
      <c r="AB39" s="173"/>
      <c r="AC39" s="173"/>
      <c r="AD39" s="173"/>
      <c r="AE39" s="173"/>
      <c r="AF39" s="174"/>
    </row>
    <row r="40" spans="1:32" ht="43.2" customHeight="1" thickBot="1" x14ac:dyDescent="0.35">
      <c r="A40" s="185"/>
      <c r="B40" s="170"/>
      <c r="C40" s="167"/>
      <c r="D40" s="185"/>
      <c r="E40" s="185"/>
      <c r="F40" s="185"/>
      <c r="G40" s="185"/>
      <c r="H40" s="185"/>
      <c r="I40" s="185"/>
      <c r="J40" s="185"/>
      <c r="K40" s="167"/>
      <c r="L40" s="167"/>
      <c r="M40" s="171"/>
    </row>
    <row r="41" spans="1:32" ht="15" customHeight="1" thickBot="1" x14ac:dyDescent="0.35">
      <c r="A41" s="185"/>
      <c r="B41" s="170"/>
      <c r="C41" s="167"/>
      <c r="D41" s="185"/>
      <c r="E41" s="185"/>
      <c r="F41" s="185"/>
      <c r="G41" s="185"/>
      <c r="H41" s="185"/>
      <c r="I41" s="185"/>
      <c r="J41" s="185"/>
      <c r="K41" s="167"/>
      <c r="L41" s="167"/>
      <c r="M41" s="171"/>
      <c r="O41" s="520" t="s">
        <v>353</v>
      </c>
      <c r="P41" s="521"/>
      <c r="Q41" s="521"/>
      <c r="R41" s="521"/>
      <c r="S41" s="521"/>
      <c r="T41" s="521"/>
      <c r="U41" s="521"/>
      <c r="V41" s="521"/>
      <c r="W41" s="521"/>
      <c r="X41" s="521"/>
      <c r="Y41" s="521"/>
      <c r="Z41" s="521"/>
      <c r="AA41" s="521"/>
      <c r="AB41" s="521"/>
      <c r="AC41" s="521"/>
      <c r="AD41" s="521"/>
      <c r="AE41" s="521"/>
      <c r="AF41" s="522"/>
    </row>
    <row r="42" spans="1:32" ht="29.4" customHeight="1" thickBot="1" x14ac:dyDescent="0.35">
      <c r="A42" s="185"/>
      <c r="B42" s="170"/>
      <c r="C42" s="167"/>
      <c r="D42" s="276" t="s">
        <v>284</v>
      </c>
      <c r="E42" s="277" t="s">
        <v>283</v>
      </c>
      <c r="F42" s="278"/>
      <c r="G42" s="276" t="s">
        <v>284</v>
      </c>
      <c r="H42" s="451" t="s">
        <v>283</v>
      </c>
      <c r="I42" s="483"/>
      <c r="J42" s="483"/>
      <c r="K42" s="483"/>
      <c r="L42" s="452"/>
      <c r="M42" s="171"/>
      <c r="O42" s="523"/>
      <c r="P42" s="524"/>
      <c r="Q42" s="524"/>
      <c r="R42" s="524"/>
      <c r="S42" s="524"/>
      <c r="T42" s="524"/>
      <c r="U42" s="524"/>
      <c r="V42" s="524"/>
      <c r="W42" s="524"/>
      <c r="X42" s="524"/>
      <c r="Y42" s="524"/>
      <c r="Z42" s="524"/>
      <c r="AA42" s="524"/>
      <c r="AB42" s="524"/>
      <c r="AC42" s="524"/>
      <c r="AD42" s="524"/>
      <c r="AE42" s="524"/>
      <c r="AF42" s="525"/>
    </row>
    <row r="43" spans="1:32" ht="70.8" customHeight="1" thickBot="1" x14ac:dyDescent="0.35">
      <c r="A43" s="185"/>
      <c r="B43" s="170"/>
      <c r="C43" s="92" t="s">
        <v>88</v>
      </c>
      <c r="D43" s="92" t="s">
        <v>280</v>
      </c>
      <c r="E43" s="92" t="s">
        <v>280</v>
      </c>
      <c r="F43" s="80" t="s">
        <v>97</v>
      </c>
      <c r="G43" s="80" t="s">
        <v>98</v>
      </c>
      <c r="H43" s="80" t="s">
        <v>98</v>
      </c>
      <c r="I43" s="80" t="s">
        <v>131</v>
      </c>
      <c r="J43" s="92" t="s">
        <v>99</v>
      </c>
      <c r="K43" s="80" t="s">
        <v>100</v>
      </c>
      <c r="L43" s="80" t="s">
        <v>102</v>
      </c>
      <c r="M43" s="171"/>
      <c r="O43" s="170"/>
      <c r="P43" s="175"/>
      <c r="Q43" s="167"/>
      <c r="R43" s="167"/>
      <c r="S43" s="167"/>
      <c r="T43" s="167"/>
      <c r="U43" s="167"/>
      <c r="V43" s="167"/>
      <c r="W43" s="167"/>
      <c r="X43" s="167"/>
      <c r="Y43" s="167"/>
      <c r="Z43" s="167"/>
      <c r="AA43" s="167"/>
      <c r="AB43" s="167"/>
      <c r="AC43" s="167"/>
      <c r="AD43" s="167"/>
      <c r="AE43" s="167"/>
      <c r="AF43" s="171"/>
    </row>
    <row r="44" spans="1:32" ht="16.2" customHeight="1" thickBot="1" x14ac:dyDescent="0.35">
      <c r="A44" s="185"/>
      <c r="B44" s="170"/>
      <c r="C44" s="37" t="s">
        <v>90</v>
      </c>
      <c r="D44" s="245">
        <f>'Electric grid &amp; chargers req'!F33</f>
        <v>158.41666666666666</v>
      </c>
      <c r="E44" s="245">
        <f>'Electric grid &amp; chargers req'!G33</f>
        <v>174.25833333333333</v>
      </c>
      <c r="F44" s="86">
        <v>45.45</v>
      </c>
      <c r="G44" s="86">
        <f>F44*D44</f>
        <v>7200.0375000000004</v>
      </c>
      <c r="H44" s="86">
        <f>F44*E44</f>
        <v>7920.0412500000002</v>
      </c>
      <c r="I44" s="538">
        <f>H50*0.28</f>
        <v>26806.243310000002</v>
      </c>
      <c r="J44" s="541">
        <f>I44+H50</f>
        <v>122542.82656</v>
      </c>
      <c r="K44" s="538">
        <f>I38</f>
        <v>97622.197750000007</v>
      </c>
      <c r="L44" s="538">
        <f>K44+J44</f>
        <v>220165.02431000001</v>
      </c>
      <c r="M44" s="171"/>
      <c r="O44" s="170"/>
      <c r="P44" s="318"/>
      <c r="Q44" s="486" t="s">
        <v>284</v>
      </c>
      <c r="R44" s="487"/>
      <c r="S44" s="487"/>
      <c r="T44" s="487"/>
      <c r="U44" s="487"/>
      <c r="V44" s="487"/>
      <c r="W44" s="487"/>
      <c r="X44" s="487"/>
      <c r="Y44" s="487"/>
      <c r="Z44" s="488"/>
      <c r="AA44" s="167"/>
      <c r="AF44" s="171"/>
    </row>
    <row r="45" spans="1:32" ht="16.2" customHeight="1" thickBot="1" x14ac:dyDescent="0.35">
      <c r="A45" s="185"/>
      <c r="B45" s="170"/>
      <c r="C45" s="37" t="s">
        <v>91</v>
      </c>
      <c r="D45" s="245">
        <f>'Electric grid &amp; chargers req'!F34</f>
        <v>225</v>
      </c>
      <c r="E45" s="245">
        <f>'Electric grid &amp; chargers req'!G34</f>
        <v>247.5</v>
      </c>
      <c r="F45" s="267">
        <v>25.3</v>
      </c>
      <c r="G45" s="86">
        <f t="shared" ref="G45:G49" si="7">F45*D45</f>
        <v>5692.5</v>
      </c>
      <c r="H45" s="86">
        <f t="shared" ref="H45:H49" si="8">F45*E45</f>
        <v>6261.75</v>
      </c>
      <c r="I45" s="539"/>
      <c r="J45" s="542"/>
      <c r="K45" s="539"/>
      <c r="L45" s="539"/>
      <c r="M45" s="171"/>
      <c r="O45" s="170"/>
      <c r="P45" s="319" t="s">
        <v>192</v>
      </c>
      <c r="Q45" s="35" t="s">
        <v>331</v>
      </c>
      <c r="R45" s="35" t="s">
        <v>330</v>
      </c>
      <c r="S45" s="35" t="s">
        <v>329</v>
      </c>
      <c r="T45" s="35" t="s">
        <v>328</v>
      </c>
      <c r="U45" s="36" t="s">
        <v>327</v>
      </c>
      <c r="V45" s="36" t="s">
        <v>326</v>
      </c>
      <c r="W45" s="36" t="s">
        <v>325</v>
      </c>
      <c r="X45" s="36" t="s">
        <v>324</v>
      </c>
      <c r="Y45" s="36" t="s">
        <v>323</v>
      </c>
      <c r="Z45" s="36" t="s">
        <v>322</v>
      </c>
      <c r="AA45" s="167"/>
      <c r="AB45" s="526" t="s">
        <v>351</v>
      </c>
      <c r="AC45" s="527"/>
      <c r="AD45" s="527"/>
      <c r="AE45" s="528"/>
      <c r="AF45" s="171"/>
    </row>
    <row r="46" spans="1:32" ht="16.2" customHeight="1" thickBot="1" x14ac:dyDescent="0.35">
      <c r="A46" s="185"/>
      <c r="B46" s="170"/>
      <c r="C46" s="37" t="s">
        <v>92</v>
      </c>
      <c r="D46" s="245">
        <f>'Electric grid &amp; chargers req'!F35</f>
        <v>6000</v>
      </c>
      <c r="E46" s="245">
        <f>'Electric grid &amp; chargers req'!G35</f>
        <v>6600</v>
      </c>
      <c r="F46" s="84">
        <v>0.75</v>
      </c>
      <c r="G46" s="86">
        <f t="shared" si="7"/>
        <v>4500</v>
      </c>
      <c r="H46" s="86">
        <f t="shared" si="8"/>
        <v>4950</v>
      </c>
      <c r="I46" s="539"/>
      <c r="J46" s="542"/>
      <c r="K46" s="539"/>
      <c r="L46" s="539"/>
      <c r="M46" s="171"/>
      <c r="O46" s="170"/>
      <c r="P46" s="34" t="s">
        <v>52</v>
      </c>
      <c r="Q46" s="40">
        <f>'Cu additional req'!C20</f>
        <v>15.310000000000002</v>
      </c>
      <c r="R46" s="40">
        <f>'Cu additional req'!D20</f>
        <v>15.299999999999997</v>
      </c>
      <c r="S46" s="40">
        <f>'Cu additional req'!E20</f>
        <v>20.21</v>
      </c>
      <c r="T46" s="40">
        <f>'Cu additional req'!F20</f>
        <v>1.1933999999999998</v>
      </c>
      <c r="U46" s="40">
        <f>'Cu additional req'!G20</f>
        <v>54</v>
      </c>
      <c r="V46" s="40">
        <f>'Cu additional req'!H20</f>
        <v>71.28282168517309</v>
      </c>
      <c r="W46" s="40">
        <f>'Cu additional req'!I20</f>
        <v>0.45930000000000004</v>
      </c>
      <c r="X46" s="40">
        <f>'Cu additional req'!J20</f>
        <v>54</v>
      </c>
      <c r="Y46" s="40">
        <f>'Cu additional req'!K20</f>
        <v>20.21</v>
      </c>
      <c r="Z46" s="40">
        <f>'Cu additional req'!L20</f>
        <v>15.310000000000002</v>
      </c>
      <c r="AA46" s="167"/>
      <c r="AB46" s="451" t="s">
        <v>284</v>
      </c>
      <c r="AC46" s="452"/>
      <c r="AD46" s="451" t="s">
        <v>283</v>
      </c>
      <c r="AE46" s="452"/>
      <c r="AF46" s="171"/>
    </row>
    <row r="47" spans="1:32" ht="16.2" customHeight="1" thickBot="1" x14ac:dyDescent="0.35">
      <c r="A47" s="185"/>
      <c r="B47" s="170"/>
      <c r="C47" s="37" t="s">
        <v>93</v>
      </c>
      <c r="D47" s="245">
        <f>'Electric grid &amp; chargers req'!F36</f>
        <v>141.18333333333334</v>
      </c>
      <c r="E47" s="245">
        <f>'Electric grid &amp; chargers req'!G36</f>
        <v>155.30166666666668</v>
      </c>
      <c r="F47" s="267">
        <v>56.7</v>
      </c>
      <c r="G47" s="86">
        <f t="shared" si="7"/>
        <v>8005.0950000000003</v>
      </c>
      <c r="H47" s="86">
        <f t="shared" si="8"/>
        <v>8805.6045000000013</v>
      </c>
      <c r="I47" s="539"/>
      <c r="J47" s="542"/>
      <c r="K47" s="539"/>
      <c r="L47" s="539"/>
      <c r="M47" s="171"/>
      <c r="O47" s="170"/>
      <c r="P47" s="319" t="s">
        <v>348</v>
      </c>
      <c r="Q47" s="529">
        <f>R35</f>
        <v>45.45</v>
      </c>
      <c r="R47" s="530"/>
      <c r="S47" s="530"/>
      <c r="T47" s="530"/>
      <c r="U47" s="530"/>
      <c r="V47" s="530"/>
      <c r="W47" s="530"/>
      <c r="X47" s="530"/>
      <c r="Y47" s="530"/>
      <c r="Z47" s="531"/>
      <c r="AA47" s="167"/>
      <c r="AB47" s="518" t="s">
        <v>350</v>
      </c>
      <c r="AC47" s="519"/>
      <c r="AD47" s="518" t="s">
        <v>350</v>
      </c>
      <c r="AE47" s="519"/>
      <c r="AF47" s="171"/>
    </row>
    <row r="48" spans="1:32" ht="16.2" customHeight="1" thickBot="1" x14ac:dyDescent="0.35">
      <c r="A48" s="185"/>
      <c r="B48" s="170"/>
      <c r="C48" s="37" t="s">
        <v>38</v>
      </c>
      <c r="D48" s="245">
        <f>'Electric grid &amp; chargers req'!F37</f>
        <v>50</v>
      </c>
      <c r="E48" s="245">
        <f>'Electric grid &amp; chargers req'!G37</f>
        <v>55</v>
      </c>
      <c r="F48" s="84">
        <v>77.2</v>
      </c>
      <c r="G48" s="86">
        <f t="shared" si="7"/>
        <v>3860</v>
      </c>
      <c r="H48" s="86">
        <f t="shared" si="8"/>
        <v>4246</v>
      </c>
      <c r="I48" s="539"/>
      <c r="J48" s="542"/>
      <c r="K48" s="539"/>
      <c r="L48" s="539"/>
      <c r="M48" s="171"/>
      <c r="O48" s="170"/>
      <c r="P48" s="319" t="s">
        <v>349</v>
      </c>
      <c r="Q48" s="319">
        <f>Q46*$Q$47</f>
        <v>695.83950000000016</v>
      </c>
      <c r="R48" s="319">
        <f t="shared" ref="R48:Z48" si="9">R46*$Q$47</f>
        <v>695.38499999999988</v>
      </c>
      <c r="S48" s="319">
        <f t="shared" si="9"/>
        <v>918.54450000000008</v>
      </c>
      <c r="T48" s="319">
        <f t="shared" si="9"/>
        <v>54.240029999999997</v>
      </c>
      <c r="U48" s="319">
        <f t="shared" si="9"/>
        <v>2454.3000000000002</v>
      </c>
      <c r="V48" s="319">
        <f t="shared" si="9"/>
        <v>3239.8042455911173</v>
      </c>
      <c r="W48" s="319">
        <f t="shared" si="9"/>
        <v>20.875185000000002</v>
      </c>
      <c r="X48" s="319">
        <f t="shared" si="9"/>
        <v>2454.3000000000002</v>
      </c>
      <c r="Y48" s="319">
        <f t="shared" si="9"/>
        <v>918.54450000000008</v>
      </c>
      <c r="Z48" s="319">
        <f t="shared" si="9"/>
        <v>695.83950000000016</v>
      </c>
      <c r="AA48" s="167"/>
      <c r="AB48" s="473">
        <f>Q48*0.15</f>
        <v>104.37592500000002</v>
      </c>
      <c r="AC48" s="475"/>
      <c r="AD48" s="473">
        <f>0.15*Q54</f>
        <v>114.81351750000002</v>
      </c>
      <c r="AE48" s="475"/>
      <c r="AF48" s="171"/>
    </row>
    <row r="49" spans="1:32" ht="16.2" thickBot="1" x14ac:dyDescent="0.35">
      <c r="A49" s="185"/>
      <c r="B49" s="170"/>
      <c r="C49" s="37" t="s">
        <v>94</v>
      </c>
      <c r="D49" s="245">
        <f>'Electric grid &amp; chargers req'!F38</f>
        <v>606.25</v>
      </c>
      <c r="E49" s="245">
        <f>'Electric grid &amp; chargers req'!G38</f>
        <v>666.875</v>
      </c>
      <c r="F49" s="267">
        <v>95.3</v>
      </c>
      <c r="G49" s="86">
        <f t="shared" si="7"/>
        <v>57775.625</v>
      </c>
      <c r="H49" s="86">
        <f t="shared" si="8"/>
        <v>63553.1875</v>
      </c>
      <c r="I49" s="539"/>
      <c r="J49" s="542"/>
      <c r="K49" s="539"/>
      <c r="L49" s="539"/>
      <c r="M49" s="171"/>
      <c r="O49" s="170"/>
      <c r="AA49" s="167"/>
      <c r="AB49" s="167"/>
      <c r="AC49" s="167"/>
      <c r="AD49" s="167"/>
      <c r="AE49" s="167"/>
      <c r="AF49" s="171"/>
    </row>
    <row r="50" spans="1:32" ht="16.2" thickBot="1" x14ac:dyDescent="0.35">
      <c r="A50" s="185"/>
      <c r="B50" s="170"/>
      <c r="C50" s="167"/>
      <c r="D50" s="167"/>
      <c r="E50" s="167"/>
      <c r="F50" s="266" t="s">
        <v>52</v>
      </c>
      <c r="G50" s="279">
        <f>SUMA(G44:G49)</f>
        <v>87033.257500000007</v>
      </c>
      <c r="H50" s="86">
        <f>SUMA(H44:H49)</f>
        <v>95736.583249999996</v>
      </c>
      <c r="I50" s="540"/>
      <c r="J50" s="543"/>
      <c r="K50" s="540"/>
      <c r="L50" s="540"/>
      <c r="M50" s="171"/>
      <c r="O50" s="170"/>
      <c r="P50" s="318"/>
      <c r="Q50" s="486" t="s">
        <v>283</v>
      </c>
      <c r="R50" s="487"/>
      <c r="S50" s="487"/>
      <c r="T50" s="487"/>
      <c r="U50" s="487"/>
      <c r="V50" s="487"/>
      <c r="W50" s="487"/>
      <c r="X50" s="487"/>
      <c r="Y50" s="487"/>
      <c r="Z50" s="488"/>
      <c r="AA50" s="167"/>
      <c r="AB50" s="167"/>
      <c r="AC50" s="167"/>
      <c r="AD50" s="167"/>
      <c r="AE50" s="167"/>
      <c r="AF50" s="171"/>
    </row>
    <row r="51" spans="1:32" ht="15" thickBot="1" x14ac:dyDescent="0.35">
      <c r="A51" s="185"/>
      <c r="B51" s="172"/>
      <c r="C51" s="173"/>
      <c r="D51" s="173"/>
      <c r="E51" s="173"/>
      <c r="F51" s="173"/>
      <c r="G51" s="173"/>
      <c r="H51" s="173"/>
      <c r="I51" s="173"/>
      <c r="J51" s="173"/>
      <c r="K51" s="173"/>
      <c r="L51" s="173"/>
      <c r="M51" s="174"/>
      <c r="O51" s="170"/>
      <c r="P51" s="319" t="s">
        <v>192</v>
      </c>
      <c r="Q51" s="35" t="s">
        <v>331</v>
      </c>
      <c r="R51" s="35" t="s">
        <v>330</v>
      </c>
      <c r="S51" s="35" t="s">
        <v>329</v>
      </c>
      <c r="T51" s="35" t="s">
        <v>328</v>
      </c>
      <c r="U51" s="36" t="s">
        <v>327</v>
      </c>
      <c r="V51" s="36" t="s">
        <v>326</v>
      </c>
      <c r="W51" s="36" t="s">
        <v>325</v>
      </c>
      <c r="X51" s="36" t="s">
        <v>324</v>
      </c>
      <c r="Y51" s="36" t="s">
        <v>323</v>
      </c>
      <c r="Z51" s="36" t="s">
        <v>322</v>
      </c>
      <c r="AA51" s="167"/>
      <c r="AB51" s="526" t="s">
        <v>352</v>
      </c>
      <c r="AC51" s="527"/>
      <c r="AD51" s="527"/>
      <c r="AE51" s="528"/>
      <c r="AF51" s="171"/>
    </row>
    <row r="52" spans="1:32" ht="15" thickBot="1" x14ac:dyDescent="0.35">
      <c r="A52" s="185"/>
      <c r="B52" s="167"/>
      <c r="C52" s="167"/>
      <c r="D52" s="167"/>
      <c r="E52" s="167"/>
      <c r="F52" s="167"/>
      <c r="G52" s="167"/>
      <c r="H52" s="167"/>
      <c r="I52" s="167"/>
      <c r="J52" s="167"/>
      <c r="K52" s="167"/>
      <c r="L52" s="167"/>
      <c r="M52" s="167"/>
      <c r="O52" s="170"/>
      <c r="P52" s="34" t="s">
        <v>52</v>
      </c>
      <c r="Q52" s="40">
        <f>'Cu additional req'!C29</f>
        <v>16.841000000000001</v>
      </c>
      <c r="R52" s="40">
        <f>'Cu additional req'!D29</f>
        <v>16.829999999999998</v>
      </c>
      <c r="S52" s="40">
        <f>'Cu additional req'!E29</f>
        <v>22.231000000000002</v>
      </c>
      <c r="T52" s="40">
        <f>'Cu additional req'!F29</f>
        <v>1.3127399999999998</v>
      </c>
      <c r="U52" s="40">
        <f>'Cu additional req'!G29</f>
        <v>59.4</v>
      </c>
      <c r="V52" s="40">
        <f>'Cu additional req'!H29</f>
        <v>78.411103853690406</v>
      </c>
      <c r="W52" s="40">
        <f>'Cu additional req'!I29</f>
        <v>0.50523000000000007</v>
      </c>
      <c r="X52" s="40">
        <f>'Cu additional req'!J29</f>
        <v>59.4</v>
      </c>
      <c r="Y52" s="40">
        <f>'Cu additional req'!K29</f>
        <v>22.231000000000002</v>
      </c>
      <c r="Z52" s="40">
        <f>'Cu additional req'!L29</f>
        <v>16.841000000000001</v>
      </c>
      <c r="AA52" s="167"/>
      <c r="AB52" s="451" t="s">
        <v>284</v>
      </c>
      <c r="AC52" s="452"/>
      <c r="AD52" s="451" t="s">
        <v>283</v>
      </c>
      <c r="AE52" s="452"/>
      <c r="AF52" s="171"/>
    </row>
    <row r="53" spans="1:32" ht="15" thickBot="1" x14ac:dyDescent="0.35">
      <c r="A53" s="185"/>
      <c r="B53" s="167"/>
      <c r="C53" s="167"/>
      <c r="D53" s="167"/>
      <c r="E53" s="167"/>
      <c r="F53" s="167"/>
      <c r="G53" s="167"/>
      <c r="H53" s="167"/>
      <c r="I53" s="167"/>
      <c r="J53" s="167"/>
      <c r="K53" s="167"/>
      <c r="L53" s="167"/>
      <c r="M53" s="167"/>
      <c r="O53" s="170"/>
      <c r="P53" s="319" t="s">
        <v>348</v>
      </c>
      <c r="Q53" s="529">
        <f>R41</f>
        <v>0</v>
      </c>
      <c r="R53" s="530"/>
      <c r="S53" s="530"/>
      <c r="T53" s="530"/>
      <c r="U53" s="530"/>
      <c r="V53" s="530"/>
      <c r="W53" s="530"/>
      <c r="X53" s="530"/>
      <c r="Y53" s="530"/>
      <c r="Z53" s="531"/>
      <c r="AA53" s="167"/>
      <c r="AB53" s="518" t="s">
        <v>350</v>
      </c>
      <c r="AC53" s="519"/>
      <c r="AD53" s="518" t="s">
        <v>350</v>
      </c>
      <c r="AE53" s="519"/>
      <c r="AF53" s="171"/>
    </row>
    <row r="54" spans="1:32" ht="15" thickBot="1" x14ac:dyDescent="0.35">
      <c r="A54" s="185"/>
      <c r="B54" s="185"/>
      <c r="O54" s="170"/>
      <c r="P54" s="319" t="s">
        <v>349</v>
      </c>
      <c r="Q54" s="319">
        <f>Q52*$Q$47</f>
        <v>765.42345000000012</v>
      </c>
      <c r="R54" s="319">
        <f t="shared" ref="R54:Z54" si="10">R52*$Q$47</f>
        <v>764.92349999999999</v>
      </c>
      <c r="S54" s="319">
        <f t="shared" si="10"/>
        <v>1010.3989500000001</v>
      </c>
      <c r="T54" s="319">
        <f t="shared" si="10"/>
        <v>59.664032999999996</v>
      </c>
      <c r="U54" s="319">
        <f t="shared" si="10"/>
        <v>2699.73</v>
      </c>
      <c r="V54" s="319">
        <f t="shared" si="10"/>
        <v>3563.784670150229</v>
      </c>
      <c r="W54" s="319">
        <f t="shared" si="10"/>
        <v>22.962703500000003</v>
      </c>
      <c r="X54" s="319">
        <f t="shared" si="10"/>
        <v>2699.73</v>
      </c>
      <c r="Y54" s="319">
        <f t="shared" si="10"/>
        <v>1010.3989500000001</v>
      </c>
      <c r="Z54" s="319">
        <f t="shared" si="10"/>
        <v>765.42345000000012</v>
      </c>
      <c r="AA54" s="167"/>
      <c r="AB54" s="473">
        <f>V48*0.15</f>
        <v>485.97063683866759</v>
      </c>
      <c r="AC54" s="475"/>
      <c r="AD54" s="473">
        <f>0.15*V54</f>
        <v>534.56770052253432</v>
      </c>
      <c r="AE54" s="475"/>
      <c r="AF54" s="171"/>
    </row>
    <row r="55" spans="1:32" ht="15" customHeight="1" thickBot="1" x14ac:dyDescent="0.35">
      <c r="A55" s="185"/>
      <c r="B55" s="185"/>
      <c r="O55" s="172"/>
      <c r="P55" s="173"/>
      <c r="Q55" s="173"/>
      <c r="R55" s="173"/>
      <c r="S55" s="173"/>
      <c r="T55" s="173"/>
      <c r="U55" s="173"/>
      <c r="V55" s="173"/>
      <c r="W55" s="173"/>
      <c r="X55" s="173"/>
      <c r="Y55" s="173"/>
      <c r="Z55" s="173"/>
      <c r="AA55" s="173"/>
      <c r="AB55" s="173"/>
      <c r="AC55" s="173"/>
      <c r="AD55" s="173"/>
      <c r="AE55" s="173"/>
      <c r="AF55" s="174"/>
    </row>
    <row r="56" spans="1:32" x14ac:dyDescent="0.3">
      <c r="A56" s="185"/>
      <c r="B56" s="185"/>
    </row>
    <row r="57" spans="1:32" ht="15" customHeight="1" x14ac:dyDescent="0.3">
      <c r="A57" s="185"/>
      <c r="B57" s="185"/>
    </row>
    <row r="58" spans="1:32" x14ac:dyDescent="0.3">
      <c r="A58" s="4" t="s">
        <v>0</v>
      </c>
      <c r="B58" s="185"/>
    </row>
    <row r="59" spans="1:32" x14ac:dyDescent="0.3">
      <c r="A59" t="s">
        <v>419</v>
      </c>
      <c r="B59" s="185"/>
    </row>
    <row r="60" spans="1:32" x14ac:dyDescent="0.3">
      <c r="A60" t="s">
        <v>420</v>
      </c>
      <c r="B60" s="185"/>
    </row>
    <row r="61" spans="1:32" x14ac:dyDescent="0.3">
      <c r="A61" t="s">
        <v>421</v>
      </c>
      <c r="B61" s="185"/>
    </row>
    <row r="62" spans="1:32" x14ac:dyDescent="0.3">
      <c r="A62" s="185"/>
      <c r="B62" s="185"/>
    </row>
    <row r="63" spans="1:32" x14ac:dyDescent="0.3">
      <c r="A63" s="185"/>
      <c r="B63" s="185"/>
    </row>
    <row r="64" spans="1:32" x14ac:dyDescent="0.3">
      <c r="A64" s="185"/>
      <c r="B64" s="185"/>
    </row>
    <row r="65" spans="1:2" x14ac:dyDescent="0.3">
      <c r="A65" s="185"/>
      <c r="B65" s="185"/>
    </row>
    <row r="66" spans="1:2" x14ac:dyDescent="0.3">
      <c r="A66" s="185"/>
      <c r="B66" s="185"/>
    </row>
  </sheetData>
  <mergeCells count="67">
    <mergeCell ref="R11:V11"/>
    <mergeCell ref="R15:V15"/>
    <mergeCell ref="P27:AF28"/>
    <mergeCell ref="AB30:AE30"/>
    <mergeCell ref="R10:V10"/>
    <mergeCell ref="AB31:AC31"/>
    <mergeCell ref="AD31:AE31"/>
    <mergeCell ref="H42:L42"/>
    <mergeCell ref="T33:T34"/>
    <mergeCell ref="U33:U34"/>
    <mergeCell ref="V33:V34"/>
    <mergeCell ref="Q33:Q34"/>
    <mergeCell ref="R33:R34"/>
    <mergeCell ref="S33:S34"/>
    <mergeCell ref="Q38:Z38"/>
    <mergeCell ref="W31:Z31"/>
    <mergeCell ref="S31:V31"/>
    <mergeCell ref="S32:T32"/>
    <mergeCell ref="U32:V32"/>
    <mergeCell ref="B27:M28"/>
    <mergeCell ref="W32:X32"/>
    <mergeCell ref="Y32:Z32"/>
    <mergeCell ref="W33:W34"/>
    <mergeCell ref="X33:X34"/>
    <mergeCell ref="Y33:Y34"/>
    <mergeCell ref="Z33:Z34"/>
    <mergeCell ref="K30:L30"/>
    <mergeCell ref="Q30:Z30"/>
    <mergeCell ref="O7:O9"/>
    <mergeCell ref="P7:P9"/>
    <mergeCell ref="K7:K9"/>
    <mergeCell ref="G7:G9"/>
    <mergeCell ref="I7:I9"/>
    <mergeCell ref="J7:J9"/>
    <mergeCell ref="H7:H9"/>
    <mergeCell ref="Q47:Z47"/>
    <mergeCell ref="AB48:AC48"/>
    <mergeCell ref="AD48:AE48"/>
    <mergeCell ref="C2:P3"/>
    <mergeCell ref="I44:I50"/>
    <mergeCell ref="J44:J50"/>
    <mergeCell ref="K44:K50"/>
    <mergeCell ref="L44:L50"/>
    <mergeCell ref="E7:E9"/>
    <mergeCell ref="F6:F9"/>
    <mergeCell ref="D21:F21"/>
    <mergeCell ref="G5:K5"/>
    <mergeCell ref="L5:P5"/>
    <mergeCell ref="L7:L9"/>
    <mergeCell ref="M7:M9"/>
    <mergeCell ref="N7:N9"/>
    <mergeCell ref="AB53:AC53"/>
    <mergeCell ref="AD53:AE53"/>
    <mergeCell ref="AB54:AC54"/>
    <mergeCell ref="AD54:AE54"/>
    <mergeCell ref="O41:AF42"/>
    <mergeCell ref="Q50:Z50"/>
    <mergeCell ref="AB47:AC47"/>
    <mergeCell ref="AD47:AE47"/>
    <mergeCell ref="AB51:AE51"/>
    <mergeCell ref="AB52:AC52"/>
    <mergeCell ref="AD52:AE52"/>
    <mergeCell ref="Q44:Z44"/>
    <mergeCell ref="AB45:AE45"/>
    <mergeCell ref="AB46:AC46"/>
    <mergeCell ref="AD46:AE46"/>
    <mergeCell ref="Q53:Z5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2:CH214"/>
  <sheetViews>
    <sheetView zoomScale="55" zoomScaleNormal="55" workbookViewId="0">
      <selection activeCell="AN193" sqref="AN193"/>
    </sheetView>
  </sheetViews>
  <sheetFormatPr baseColWidth="10" defaultRowHeight="14.4" x14ac:dyDescent="0.3"/>
  <cols>
    <col min="1" max="1" width="14.77734375" customWidth="1"/>
    <col min="2" max="2" width="11.109375" customWidth="1"/>
    <col min="3" max="3" width="87.44140625" customWidth="1"/>
    <col min="5" max="5" width="11.5546875" customWidth="1"/>
    <col min="6" max="6" width="13.21875" customWidth="1"/>
    <col min="12" max="12" width="12.77734375" bestFit="1" customWidth="1"/>
    <col min="13" max="13" width="15.33203125" customWidth="1"/>
    <col min="14" max="16" width="12.77734375" bestFit="1" customWidth="1"/>
    <col min="20" max="20" width="14" customWidth="1"/>
    <col min="27" max="27" width="13.33203125" customWidth="1"/>
    <col min="40" max="40" width="22.6640625" customWidth="1"/>
    <col min="43" max="43" width="23.33203125" customWidth="1"/>
    <col min="44" max="44" width="14.5546875" customWidth="1"/>
    <col min="45" max="45" width="13.33203125" customWidth="1"/>
    <col min="46" max="46" width="14.109375" customWidth="1"/>
    <col min="47" max="47" width="13.6640625" customWidth="1"/>
    <col min="48" max="48" width="19.44140625" customWidth="1"/>
    <col min="49" max="49" width="18.21875" customWidth="1"/>
    <col min="51" max="51" width="10.77734375" customWidth="1"/>
    <col min="52" max="52" width="84.44140625" customWidth="1"/>
    <col min="55" max="55" width="13.33203125" customWidth="1"/>
    <col min="62" max="62" width="13.77734375" customWidth="1"/>
    <col min="69" max="69" width="15" customWidth="1"/>
    <col min="76" max="76" width="13.21875" customWidth="1"/>
  </cols>
  <sheetData>
    <row r="2" spans="3:57" x14ac:dyDescent="0.3">
      <c r="C2" s="49" t="s">
        <v>254</v>
      </c>
      <c r="AZ2" s="49" t="s">
        <v>254</v>
      </c>
    </row>
    <row r="3" spans="3:57" x14ac:dyDescent="0.3">
      <c r="C3" s="285">
        <v>100000</v>
      </c>
      <c r="D3" s="249" t="s">
        <v>62</v>
      </c>
      <c r="E3" s="52" t="s">
        <v>63</v>
      </c>
      <c r="F3" s="52" t="s">
        <v>64</v>
      </c>
      <c r="G3" s="52" t="s">
        <v>6</v>
      </c>
      <c r="H3" s="52" t="s">
        <v>5</v>
      </c>
      <c r="AZ3" s="285">
        <v>200000</v>
      </c>
      <c r="BA3" s="52" t="s">
        <v>62</v>
      </c>
      <c r="BB3" s="52" t="s">
        <v>63</v>
      </c>
      <c r="BC3" s="52" t="s">
        <v>64</v>
      </c>
      <c r="BD3" s="52" t="s">
        <v>6</v>
      </c>
      <c r="BE3" s="52" t="s">
        <v>5</v>
      </c>
    </row>
    <row r="4" spans="3:57" x14ac:dyDescent="0.3">
      <c r="C4" s="50" t="s">
        <v>426</v>
      </c>
      <c r="D4" s="51">
        <v>420</v>
      </c>
      <c r="E4" s="51">
        <v>420</v>
      </c>
      <c r="F4" s="51">
        <v>420</v>
      </c>
      <c r="G4" s="51">
        <v>420</v>
      </c>
      <c r="H4" s="51">
        <v>420</v>
      </c>
      <c r="AZ4" s="50" t="s">
        <v>426</v>
      </c>
      <c r="BA4" s="51">
        <v>420</v>
      </c>
      <c r="BB4" s="51">
        <v>420</v>
      </c>
      <c r="BC4" s="51">
        <v>420</v>
      </c>
      <c r="BD4" s="51">
        <v>420</v>
      </c>
      <c r="BE4" s="51">
        <v>420</v>
      </c>
    </row>
    <row r="5" spans="3:57" x14ac:dyDescent="0.3">
      <c r="C5" s="50" t="s">
        <v>310</v>
      </c>
      <c r="D5" s="51">
        <f>($C$3/D4)+D8*($C$3/D4)+(D9*365*24*10/100)</f>
        <v>274.16876190476194</v>
      </c>
      <c r="E5" s="51">
        <f t="shared" ref="E5:H5" si="0">($C$3/E4)+E8*($C$3/E4)+(E9*365*24*10/100)</f>
        <v>274.16876190476194</v>
      </c>
      <c r="F5" s="51">
        <f t="shared" si="0"/>
        <v>274.16876190476194</v>
      </c>
      <c r="G5" s="51">
        <f t="shared" si="0"/>
        <v>274.16876190476194</v>
      </c>
      <c r="H5" s="51">
        <f t="shared" si="0"/>
        <v>274.16876190476194</v>
      </c>
      <c r="AZ5" s="50" t="s">
        <v>310</v>
      </c>
      <c r="BA5" s="51">
        <f>($AZ$3/BA4)+BA8*($AZ$3/BA4)+(BA9*365*24*10/100)</f>
        <v>536.07352380952386</v>
      </c>
      <c r="BB5" s="51">
        <f t="shared" ref="BB5:BE5" si="1">($AZ$3/BB4)+BB8*($AZ$3/BB4)+(BB9*365*24*10/100)</f>
        <v>536.07352380952386</v>
      </c>
      <c r="BC5" s="51">
        <f t="shared" si="1"/>
        <v>536.07352380952386</v>
      </c>
      <c r="BD5" s="51">
        <f t="shared" si="1"/>
        <v>536.07352380952386</v>
      </c>
      <c r="BE5" s="51">
        <f t="shared" si="1"/>
        <v>536.07352380952386</v>
      </c>
    </row>
    <row r="6" spans="3:57" x14ac:dyDescent="0.3">
      <c r="C6" s="50" t="s">
        <v>290</v>
      </c>
      <c r="D6" s="51">
        <v>60</v>
      </c>
      <c r="E6" s="51">
        <v>60</v>
      </c>
      <c r="F6" s="51">
        <v>60</v>
      </c>
      <c r="G6" s="51">
        <v>60</v>
      </c>
      <c r="H6" s="51">
        <v>60</v>
      </c>
      <c r="AZ6" s="50" t="s">
        <v>290</v>
      </c>
      <c r="BA6" s="51">
        <v>60</v>
      </c>
      <c r="BB6" s="51">
        <v>60</v>
      </c>
      <c r="BC6" s="51">
        <v>60</v>
      </c>
      <c r="BD6" s="51">
        <v>60</v>
      </c>
      <c r="BE6" s="51">
        <v>60</v>
      </c>
    </row>
    <row r="7" spans="3:57" ht="15" customHeight="1" x14ac:dyDescent="0.3">
      <c r="C7" s="50" t="s">
        <v>292</v>
      </c>
      <c r="D7" s="51">
        <f>(D6*3600*($C$3/D4)/1000)</f>
        <v>51428.571428571435</v>
      </c>
      <c r="E7" s="51">
        <f t="shared" ref="E7:H7" si="2">(E6*3600*($C$3/E4)/1000)</f>
        <v>51428.571428571435</v>
      </c>
      <c r="F7" s="51">
        <f t="shared" si="2"/>
        <v>51428.571428571435</v>
      </c>
      <c r="G7" s="51">
        <f t="shared" si="2"/>
        <v>51428.571428571435</v>
      </c>
      <c r="H7" s="51">
        <f t="shared" si="2"/>
        <v>51428.571428571435</v>
      </c>
      <c r="AZ7" s="50" t="s">
        <v>292</v>
      </c>
      <c r="BA7" s="51">
        <f>(D6*3600*($AZ$3/D4)/1000)</f>
        <v>102857.14285714287</v>
      </c>
      <c r="BB7" s="51">
        <f t="shared" ref="BB7:BE7" si="3">(E6*3600*($AZ$3/E4)/1000)</f>
        <v>102857.14285714287</v>
      </c>
      <c r="BC7" s="51">
        <f t="shared" si="3"/>
        <v>102857.14285714287</v>
      </c>
      <c r="BD7" s="51">
        <f t="shared" si="3"/>
        <v>102857.14285714287</v>
      </c>
      <c r="BE7" s="51">
        <f t="shared" si="3"/>
        <v>102857.14285714287</v>
      </c>
    </row>
    <row r="8" spans="3:57" x14ac:dyDescent="0.3">
      <c r="C8" s="50" t="s">
        <v>437</v>
      </c>
      <c r="D8" s="51">
        <f>0.1</f>
        <v>0.1</v>
      </c>
      <c r="E8" s="51">
        <f t="shared" ref="E8:H8" si="4">0.1</f>
        <v>0.1</v>
      </c>
      <c r="F8" s="51">
        <f t="shared" si="4"/>
        <v>0.1</v>
      </c>
      <c r="G8" s="51">
        <f t="shared" si="4"/>
        <v>0.1</v>
      </c>
      <c r="H8" s="51">
        <f t="shared" si="4"/>
        <v>0.1</v>
      </c>
      <c r="AZ8" s="50" t="s">
        <v>437</v>
      </c>
      <c r="BA8" s="51">
        <f>0.1</f>
        <v>0.1</v>
      </c>
      <c r="BB8" s="51">
        <f t="shared" ref="BB8:BE8" si="5">0.1</f>
        <v>0.1</v>
      </c>
      <c r="BC8" s="51">
        <f t="shared" si="5"/>
        <v>0.1</v>
      </c>
      <c r="BD8" s="51">
        <f t="shared" si="5"/>
        <v>0.1</v>
      </c>
      <c r="BE8" s="51">
        <f t="shared" si="5"/>
        <v>0.1</v>
      </c>
    </row>
    <row r="9" spans="3:57" x14ac:dyDescent="0.3">
      <c r="C9" s="42" t="s">
        <v>457</v>
      </c>
      <c r="D9" s="51">
        <v>1.4E-2</v>
      </c>
      <c r="E9" s="51">
        <v>1.4E-2</v>
      </c>
      <c r="F9" s="51">
        <v>1.4E-2</v>
      </c>
      <c r="G9" s="51">
        <v>1.4E-2</v>
      </c>
      <c r="H9" s="51">
        <v>1.4E-2</v>
      </c>
      <c r="AZ9" s="42" t="str">
        <f>C9</f>
        <v>Operational losses per time (OL)  [10],[15] (%/h)</v>
      </c>
      <c r="BA9" s="51">
        <v>1.4E-2</v>
      </c>
      <c r="BB9" s="51">
        <v>1.4E-2</v>
      </c>
      <c r="BC9" s="51">
        <v>1.4E-2</v>
      </c>
      <c r="BD9" s="51">
        <v>1.4E-2</v>
      </c>
      <c r="BE9" s="51">
        <v>1.4E-2</v>
      </c>
    </row>
    <row r="10" spans="3:57" x14ac:dyDescent="0.3">
      <c r="C10" s="50" t="s">
        <v>65</v>
      </c>
      <c r="D10" s="51">
        <v>100000</v>
      </c>
      <c r="E10" s="51">
        <v>100000</v>
      </c>
      <c r="F10" s="51">
        <v>100000</v>
      </c>
      <c r="G10" s="51">
        <v>100000</v>
      </c>
      <c r="H10" s="51">
        <v>100000</v>
      </c>
      <c r="AZ10" s="50" t="s">
        <v>65</v>
      </c>
      <c r="BA10" s="51">
        <v>100000</v>
      </c>
      <c r="BB10" s="51">
        <v>100000</v>
      </c>
      <c r="BC10" s="51">
        <v>100000</v>
      </c>
      <c r="BD10" s="51">
        <v>100000</v>
      </c>
      <c r="BE10" s="51">
        <v>100000</v>
      </c>
    </row>
    <row r="11" spans="3:57" x14ac:dyDescent="0.3">
      <c r="C11" s="50" t="s">
        <v>70</v>
      </c>
      <c r="D11" s="51">
        <f>(D7)*1000000/(3600*24*365*D14)</f>
        <v>163.07893020221789</v>
      </c>
      <c r="E11" s="51">
        <f>(E7)*1000000/(3600*24*365*E14)</f>
        <v>163.07893020221789</v>
      </c>
      <c r="F11" s="51">
        <f>(F7)*1000000/(3600*24*365*F14)</f>
        <v>163.07893020221789</v>
      </c>
      <c r="G11" s="51">
        <f>(G7)*1000000/(3600*24*365*G14)</f>
        <v>163.07893020221789</v>
      </c>
      <c r="H11" s="51">
        <f>(H7)*1000000/(3600*24*365*H14)</f>
        <v>163.07893020221789</v>
      </c>
      <c r="AZ11" s="50" t="s">
        <v>70</v>
      </c>
      <c r="BA11" s="51">
        <f>(BA7)*1000000/(3600*24*365*BA14)</f>
        <v>326.15786040443578</v>
      </c>
      <c r="BB11" s="51">
        <f>(BB7)*1000000/(3600*24*365*BB14)</f>
        <v>326.15786040443578</v>
      </c>
      <c r="BC11" s="51">
        <f>(BC7)*1000000/(3600*24*365*BC14)</f>
        <v>326.15786040443578</v>
      </c>
      <c r="BD11" s="51">
        <f>(BD7)*1000000/(3600*24*365*BD14)</f>
        <v>326.15786040443578</v>
      </c>
      <c r="BE11" s="51">
        <f>(BE7)*1000000/(3600*24*365*BE14)</f>
        <v>326.15786040443578</v>
      </c>
    </row>
    <row r="12" spans="3:57" x14ac:dyDescent="0.3">
      <c r="C12" s="50" t="s">
        <v>291</v>
      </c>
      <c r="D12" s="51">
        <f>D11/D10</f>
        <v>1.6307893020221789E-3</v>
      </c>
      <c r="E12" s="51">
        <f t="shared" ref="E12:H12" si="6">E11/E10</f>
        <v>1.6307893020221789E-3</v>
      </c>
      <c r="F12" s="51">
        <f t="shared" si="6"/>
        <v>1.6307893020221789E-3</v>
      </c>
      <c r="G12" s="51">
        <f t="shared" si="6"/>
        <v>1.6307893020221789E-3</v>
      </c>
      <c r="H12" s="51">
        <f t="shared" si="6"/>
        <v>1.6307893020221789E-3</v>
      </c>
      <c r="AZ12" s="50" t="s">
        <v>291</v>
      </c>
      <c r="BA12" s="51">
        <f>BA11/BA10</f>
        <v>3.2615786040443577E-3</v>
      </c>
      <c r="BB12" s="51">
        <f t="shared" ref="BB12:BE12" si="7">BB11/BB10</f>
        <v>3.2615786040443577E-3</v>
      </c>
      <c r="BC12" s="51">
        <f t="shared" si="7"/>
        <v>3.2615786040443577E-3</v>
      </c>
      <c r="BD12" s="51">
        <f t="shared" si="7"/>
        <v>3.2615786040443577E-3</v>
      </c>
      <c r="BE12" s="51">
        <f t="shared" si="7"/>
        <v>3.2615786040443577E-3</v>
      </c>
    </row>
    <row r="13" spans="3:57" x14ac:dyDescent="0.3">
      <c r="C13" s="42" t="s">
        <v>333</v>
      </c>
      <c r="D13" s="51">
        <v>400</v>
      </c>
      <c r="E13" s="51">
        <v>400</v>
      </c>
      <c r="F13" s="51">
        <v>400</v>
      </c>
      <c r="G13" s="51">
        <v>400</v>
      </c>
      <c r="H13" s="51">
        <v>400</v>
      </c>
      <c r="AZ13" s="42" t="s">
        <v>333</v>
      </c>
      <c r="BA13" s="51">
        <v>400</v>
      </c>
      <c r="BB13" s="51">
        <v>400</v>
      </c>
      <c r="BC13" s="51">
        <v>400</v>
      </c>
      <c r="BD13" s="51">
        <v>400</v>
      </c>
      <c r="BE13" s="51">
        <v>400</v>
      </c>
    </row>
    <row r="14" spans="3:57" x14ac:dyDescent="0.3">
      <c r="C14" s="50" t="s">
        <v>435</v>
      </c>
      <c r="D14" s="51">
        <v>10</v>
      </c>
      <c r="E14" s="51">
        <v>10</v>
      </c>
      <c r="F14" s="51">
        <v>10</v>
      </c>
      <c r="G14" s="51">
        <v>10</v>
      </c>
      <c r="H14" s="51">
        <v>10</v>
      </c>
      <c r="AZ14" s="50" t="s">
        <v>435</v>
      </c>
      <c r="BA14" s="51">
        <v>10</v>
      </c>
      <c r="BB14" s="51">
        <v>10</v>
      </c>
      <c r="BC14" s="51">
        <v>10</v>
      </c>
      <c r="BD14" s="51">
        <v>10</v>
      </c>
      <c r="BE14" s="51">
        <v>10</v>
      </c>
    </row>
    <row r="15" spans="3:57" x14ac:dyDescent="0.3">
      <c r="C15" s="50" t="s">
        <v>431</v>
      </c>
      <c r="D15" s="51">
        <v>0.73699999999999999</v>
      </c>
      <c r="AZ15" s="50" t="s">
        <v>431</v>
      </c>
      <c r="BA15" s="51">
        <v>0.73699999999999999</v>
      </c>
    </row>
    <row r="16" spans="3:57" ht="28.8" x14ac:dyDescent="0.3">
      <c r="C16" s="321" t="s">
        <v>463</v>
      </c>
      <c r="D16" s="51">
        <f>(0.276+0.015)</f>
        <v>0.29100000000000004</v>
      </c>
      <c r="AZ16" s="321" t="s">
        <v>463</v>
      </c>
      <c r="BA16" s="51">
        <f>(0.276+0.015)</f>
        <v>0.29100000000000004</v>
      </c>
    </row>
    <row r="17" spans="3:86" ht="28.8" x14ac:dyDescent="0.3">
      <c r="C17" s="321" t="s">
        <v>462</v>
      </c>
      <c r="D17" s="51">
        <f>0.175</f>
        <v>0.17499999999999999</v>
      </c>
      <c r="AZ17" s="321" t="s">
        <v>462</v>
      </c>
      <c r="BA17" s="51">
        <f>0.175</f>
        <v>0.17499999999999999</v>
      </c>
    </row>
    <row r="18" spans="3:86" ht="14.4" customHeight="1" x14ac:dyDescent="0.3">
      <c r="C18" s="580" t="s">
        <v>460</v>
      </c>
      <c r="D18" s="581">
        <v>0.82099999999999995</v>
      </c>
      <c r="J18" s="589" t="s">
        <v>161</v>
      </c>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Z18" s="580" t="s">
        <v>460</v>
      </c>
      <c r="BA18" s="581">
        <v>0.82099999999999995</v>
      </c>
      <c r="BG18" s="589" t="s">
        <v>158</v>
      </c>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row>
    <row r="19" spans="3:86" x14ac:dyDescent="0.3">
      <c r="C19" s="580"/>
      <c r="D19" s="581"/>
      <c r="J19" s="148"/>
      <c r="M19" s="590" t="s">
        <v>159</v>
      </c>
      <c r="T19" s="590" t="s">
        <v>160</v>
      </c>
      <c r="AA19" s="590" t="s">
        <v>466</v>
      </c>
      <c r="AH19" s="590" t="s">
        <v>467</v>
      </c>
      <c r="AK19" s="145"/>
      <c r="AZ19" s="580"/>
      <c r="BA19" s="581"/>
      <c r="BF19" s="142"/>
      <c r="BJ19" s="590" t="s">
        <v>159</v>
      </c>
      <c r="BQ19" s="590" t="s">
        <v>160</v>
      </c>
      <c r="BX19" s="590" t="s">
        <v>466</v>
      </c>
      <c r="CE19" s="590" t="s">
        <v>467</v>
      </c>
      <c r="CH19" s="145"/>
    </row>
    <row r="20" spans="3:86" x14ac:dyDescent="0.3">
      <c r="J20" s="149"/>
      <c r="M20" s="591"/>
      <c r="T20" s="591"/>
      <c r="AA20" s="591"/>
      <c r="AH20" s="591"/>
      <c r="AK20" s="142"/>
      <c r="BF20" s="142"/>
      <c r="BJ20" s="591"/>
      <c r="BQ20" s="591"/>
      <c r="BX20" s="591"/>
      <c r="CE20" s="591"/>
      <c r="CH20" s="142"/>
    </row>
    <row r="21" spans="3:86" x14ac:dyDescent="0.3">
      <c r="C21" s="42" t="s">
        <v>301</v>
      </c>
      <c r="D21" s="43">
        <f>'EV batteries req &amp; intensities'!B39+EnU!$AB$48*(1000000/D10)</f>
        <v>607902.09825000004</v>
      </c>
      <c r="E21" s="43">
        <f>'EV batteries req &amp; intensities'!E39+EnU!$AB$48*(1000000/D10)</f>
        <v>385678.80925000005</v>
      </c>
      <c r="F21" s="43">
        <f>'EV batteries req &amp; intensities'!H39+EnU!$AB$48*(1000000/D10)</f>
        <v>375881.45924999996</v>
      </c>
      <c r="G21" s="43">
        <f>'EV batteries req &amp; intensities'!K39+EnU!$AB$48*(1000000/D10)</f>
        <v>363236.90425000002</v>
      </c>
      <c r="H21" s="43">
        <f>'EV batteries req &amp; intensities'!N39+EnU!$AB$48*(1000000/D10)</f>
        <v>390684.69425</v>
      </c>
      <c r="J21" s="166"/>
      <c r="K21" s="43">
        <f t="shared" ref="K21:O22" si="8">BH21</f>
        <v>607902.09825000004</v>
      </c>
      <c r="L21" s="43">
        <f t="shared" si="8"/>
        <v>385678.80925000005</v>
      </c>
      <c r="M21" s="43">
        <f t="shared" si="8"/>
        <v>375881.45924999996</v>
      </c>
      <c r="N21" s="43">
        <f t="shared" si="8"/>
        <v>363236.90425000002</v>
      </c>
      <c r="O21" s="43">
        <f t="shared" si="8"/>
        <v>390684.69425</v>
      </c>
      <c r="R21" s="43">
        <f t="shared" ref="R21" si="9">K21</f>
        <v>607902.09825000004</v>
      </c>
      <c r="S21" s="43">
        <f t="shared" ref="S21" si="10">L21</f>
        <v>385678.80925000005</v>
      </c>
      <c r="T21" s="43">
        <f t="shared" ref="T21" si="11">M21</f>
        <v>375881.45924999996</v>
      </c>
      <c r="U21" s="43">
        <f t="shared" ref="U21" si="12">N21</f>
        <v>363236.90425000002</v>
      </c>
      <c r="V21" s="43">
        <f t="shared" ref="V21" si="13">O21</f>
        <v>390684.69425</v>
      </c>
      <c r="Y21" s="43">
        <f t="shared" ref="Y21" si="14">K21</f>
        <v>607902.09825000004</v>
      </c>
      <c r="Z21" s="43">
        <f t="shared" ref="Z21" si="15">L21</f>
        <v>385678.80925000005</v>
      </c>
      <c r="AA21" s="43">
        <f t="shared" ref="AA21" si="16">M21</f>
        <v>375881.45924999996</v>
      </c>
      <c r="AB21" s="43">
        <f t="shared" ref="AB21" si="17">N21</f>
        <v>363236.90425000002</v>
      </c>
      <c r="AC21" s="43">
        <f t="shared" ref="AC21" si="18">O21</f>
        <v>390684.69425</v>
      </c>
      <c r="AF21" s="43">
        <f t="shared" ref="AF21" si="19">K21</f>
        <v>607902.09825000004</v>
      </c>
      <c r="AG21" s="43">
        <f t="shared" ref="AG21" si="20">L21</f>
        <v>385678.80925000005</v>
      </c>
      <c r="AH21" s="43">
        <f t="shared" ref="AH21" si="21">M21</f>
        <v>375881.45924999996</v>
      </c>
      <c r="AI21" s="43">
        <f t="shared" ref="AI21" si="22">N21</f>
        <v>363236.90425000002</v>
      </c>
      <c r="AJ21" s="43">
        <f t="shared" ref="AJ21" si="23">O21</f>
        <v>390684.69425</v>
      </c>
      <c r="AK21" s="142"/>
      <c r="AZ21" s="42" t="s">
        <v>301</v>
      </c>
      <c r="BA21" s="43">
        <f>'EV batteries req &amp; intensities'!B39+EnU!$AB$48*(1000000/D10)</f>
        <v>607902.09825000004</v>
      </c>
      <c r="BB21" s="43">
        <f>'EV batteries req &amp; intensities'!E39+EnU!$AB$48*(1000000/D10)</f>
        <v>385678.80925000005</v>
      </c>
      <c r="BC21" s="43">
        <f>'EV batteries req &amp; intensities'!H39+EnU!$AB$48*(1000000/D10)</f>
        <v>375881.45924999996</v>
      </c>
      <c r="BD21" s="43">
        <f>'EV batteries req &amp; intensities'!K39+EnU!$AB$48*(1000000/D10)</f>
        <v>363236.90425000002</v>
      </c>
      <c r="BE21" s="43">
        <f>'EV batteries req &amp; intensities'!N39+EnU!$AB$48*(1000000/D10)</f>
        <v>390684.69425</v>
      </c>
      <c r="BF21" s="142"/>
      <c r="BH21" s="43">
        <f>BA21</f>
        <v>607902.09825000004</v>
      </c>
      <c r="BI21" s="43">
        <f>BB21</f>
        <v>385678.80925000005</v>
      </c>
      <c r="BJ21" s="43">
        <f t="shared" ref="BJ21:BL21" si="24">BC21</f>
        <v>375881.45924999996</v>
      </c>
      <c r="BK21" s="43">
        <f t="shared" si="24"/>
        <v>363236.90425000002</v>
      </c>
      <c r="BL21" s="43">
        <f t="shared" si="24"/>
        <v>390684.69425</v>
      </c>
      <c r="BO21" s="43">
        <f t="shared" ref="BO21:BS21" si="25">BH21</f>
        <v>607902.09825000004</v>
      </c>
      <c r="BP21" s="43">
        <f t="shared" si="25"/>
        <v>385678.80925000005</v>
      </c>
      <c r="BQ21" s="43">
        <f t="shared" si="25"/>
        <v>375881.45924999996</v>
      </c>
      <c r="BR21" s="43">
        <f t="shared" si="25"/>
        <v>363236.90425000002</v>
      </c>
      <c r="BS21" s="43">
        <f t="shared" si="25"/>
        <v>390684.69425</v>
      </c>
      <c r="BV21" s="43">
        <f t="shared" ref="BV21:BZ21" si="26">BH21</f>
        <v>607902.09825000004</v>
      </c>
      <c r="BW21" s="43">
        <f t="shared" si="26"/>
        <v>385678.80925000005</v>
      </c>
      <c r="BX21" s="43">
        <f t="shared" si="26"/>
        <v>375881.45924999996</v>
      </c>
      <c r="BY21" s="43">
        <f t="shared" si="26"/>
        <v>363236.90425000002</v>
      </c>
      <c r="BZ21" s="43">
        <f t="shared" si="26"/>
        <v>390684.69425</v>
      </c>
      <c r="CC21" s="43">
        <f t="shared" ref="CC21:CG21" si="27">BH21</f>
        <v>607902.09825000004</v>
      </c>
      <c r="CD21" s="43">
        <f t="shared" si="27"/>
        <v>385678.80925000005</v>
      </c>
      <c r="CE21" s="43">
        <f t="shared" si="27"/>
        <v>375881.45924999996</v>
      </c>
      <c r="CF21" s="43">
        <f t="shared" si="27"/>
        <v>363236.90425000002</v>
      </c>
      <c r="CG21" s="43">
        <f t="shared" si="27"/>
        <v>390684.69425</v>
      </c>
      <c r="CH21" s="142"/>
    </row>
    <row r="22" spans="3:86" x14ac:dyDescent="0.3">
      <c r="C22" s="42" t="s">
        <v>302</v>
      </c>
      <c r="D22" s="43">
        <f>D21*0.1+D21</f>
        <v>668692.30807500007</v>
      </c>
      <c r="E22" s="43">
        <f t="shared" ref="E22:H22" si="28">E21*0.1+E21</f>
        <v>424246.69017500005</v>
      </c>
      <c r="F22" s="43">
        <f t="shared" si="28"/>
        <v>413469.60517499998</v>
      </c>
      <c r="G22" s="43">
        <f t="shared" si="28"/>
        <v>399560.594675</v>
      </c>
      <c r="H22" s="43">
        <f t="shared" si="28"/>
        <v>429753.16367500002</v>
      </c>
      <c r="J22" s="166"/>
      <c r="K22" s="43">
        <f t="shared" si="8"/>
        <v>668692.30807500007</v>
      </c>
      <c r="L22" s="43">
        <f t="shared" si="8"/>
        <v>424246.69017500005</v>
      </c>
      <c r="M22" s="43">
        <f t="shared" si="8"/>
        <v>413469.60517499998</v>
      </c>
      <c r="N22" s="43">
        <f t="shared" si="8"/>
        <v>399560.594675</v>
      </c>
      <c r="O22" s="43">
        <f t="shared" si="8"/>
        <v>429753.16367500002</v>
      </c>
      <c r="R22" s="44">
        <f>R21*0.1+R21</f>
        <v>668692.30807500007</v>
      </c>
      <c r="S22" s="44">
        <f t="shared" ref="S22:V22" si="29">S21*0.1+S21</f>
        <v>424246.69017500005</v>
      </c>
      <c r="T22" s="44">
        <f t="shared" si="29"/>
        <v>413469.60517499998</v>
      </c>
      <c r="U22" s="44">
        <f t="shared" si="29"/>
        <v>399560.594675</v>
      </c>
      <c r="V22" s="44">
        <f t="shared" si="29"/>
        <v>429753.16367500002</v>
      </c>
      <c r="Y22" s="44">
        <f>Y21*0.1+Y21</f>
        <v>668692.30807500007</v>
      </c>
      <c r="Z22" s="44">
        <f t="shared" ref="Z22:AC22" si="30">Z21*0.1+Z21</f>
        <v>424246.69017500005</v>
      </c>
      <c r="AA22" s="44">
        <f t="shared" si="30"/>
        <v>413469.60517499998</v>
      </c>
      <c r="AB22" s="44">
        <f t="shared" si="30"/>
        <v>399560.594675</v>
      </c>
      <c r="AC22" s="44">
        <f t="shared" si="30"/>
        <v>429753.16367500002</v>
      </c>
      <c r="AF22" s="44">
        <f>AF21*0.1+AF21</f>
        <v>668692.30807500007</v>
      </c>
      <c r="AG22" s="44">
        <f t="shared" ref="AG22:AJ22" si="31">AG21*0.1+AG21</f>
        <v>424246.69017500005</v>
      </c>
      <c r="AH22" s="44">
        <f t="shared" si="31"/>
        <v>413469.60517499998</v>
      </c>
      <c r="AI22" s="44">
        <f t="shared" si="31"/>
        <v>399560.594675</v>
      </c>
      <c r="AJ22" s="44">
        <f t="shared" si="31"/>
        <v>429753.16367500002</v>
      </c>
      <c r="AK22" s="142"/>
      <c r="AZ22" s="42" t="s">
        <v>302</v>
      </c>
      <c r="BA22" s="44">
        <f>BA21*0.1+BA21</f>
        <v>668692.30807500007</v>
      </c>
      <c r="BB22" s="44">
        <f t="shared" ref="BB22:BE22" si="32">BB21*0.1+BB21</f>
        <v>424246.69017500005</v>
      </c>
      <c r="BC22" s="44">
        <f t="shared" si="32"/>
        <v>413469.60517499998</v>
      </c>
      <c r="BD22" s="44">
        <f t="shared" si="32"/>
        <v>399560.594675</v>
      </c>
      <c r="BE22" s="44">
        <f t="shared" si="32"/>
        <v>429753.16367500002</v>
      </c>
      <c r="BF22" s="142"/>
      <c r="BH22" s="44">
        <f>BH21*0.1+BH21</f>
        <v>668692.30807500007</v>
      </c>
      <c r="BI22" s="44">
        <f t="shared" ref="BI22:BL22" si="33">BI21*0.1+BI21</f>
        <v>424246.69017500005</v>
      </c>
      <c r="BJ22" s="44">
        <f t="shared" si="33"/>
        <v>413469.60517499998</v>
      </c>
      <c r="BK22" s="44">
        <f t="shared" si="33"/>
        <v>399560.594675</v>
      </c>
      <c r="BL22" s="44">
        <f t="shared" si="33"/>
        <v>429753.16367500002</v>
      </c>
      <c r="BO22" s="44">
        <f>BO21*0.1+BO21</f>
        <v>668692.30807500007</v>
      </c>
      <c r="BP22" s="44">
        <f t="shared" ref="BP22:BS22" si="34">BP21*0.1+BP21</f>
        <v>424246.69017500005</v>
      </c>
      <c r="BQ22" s="44">
        <f t="shared" si="34"/>
        <v>413469.60517499998</v>
      </c>
      <c r="BR22" s="44">
        <f t="shared" si="34"/>
        <v>399560.594675</v>
      </c>
      <c r="BS22" s="44">
        <f t="shared" si="34"/>
        <v>429753.16367500002</v>
      </c>
      <c r="BV22" s="44">
        <f>BV21*0.1+BV21</f>
        <v>668692.30807500007</v>
      </c>
      <c r="BW22" s="44">
        <f t="shared" ref="BW22:BZ22" si="35">BW21*0.1+BW21</f>
        <v>424246.69017500005</v>
      </c>
      <c r="BX22" s="44">
        <f t="shared" si="35"/>
        <v>413469.60517499998</v>
      </c>
      <c r="BY22" s="44">
        <f t="shared" si="35"/>
        <v>399560.594675</v>
      </c>
      <c r="BZ22" s="44">
        <f t="shared" si="35"/>
        <v>429753.16367500002</v>
      </c>
      <c r="CC22" s="44">
        <f>CC21*0.1+CC21</f>
        <v>668692.30807500007</v>
      </c>
      <c r="CD22" s="44">
        <f t="shared" ref="CD22:CG22" si="36">CD21*0.1+CD21</f>
        <v>424246.69017500005</v>
      </c>
      <c r="CE22" s="44">
        <f t="shared" si="36"/>
        <v>413469.60517499998</v>
      </c>
      <c r="CF22" s="44">
        <f t="shared" si="36"/>
        <v>399560.594675</v>
      </c>
      <c r="CG22" s="44">
        <f t="shared" si="36"/>
        <v>429753.16367500002</v>
      </c>
      <c r="CH22" s="142"/>
    </row>
    <row r="23" spans="3:86" x14ac:dyDescent="0.3">
      <c r="C23" s="42" t="s">
        <v>354</v>
      </c>
      <c r="D23" s="43">
        <f>EnU!$AB$48*(1000000/$D$10)</f>
        <v>1043.7592500000003</v>
      </c>
      <c r="E23" s="43">
        <f>EnU!$AB$48*(1000000/$E$10)</f>
        <v>1043.7592500000003</v>
      </c>
      <c r="F23" s="43">
        <f>EnU!$AB$48*(1000000/$F$10)</f>
        <v>1043.7592500000003</v>
      </c>
      <c r="G23" s="43">
        <f>EnU!$AB$48*(1000000/$G$10)</f>
        <v>1043.7592500000003</v>
      </c>
      <c r="H23" s="43">
        <f>EnU!$AB$48*(1000000/$H$10)</f>
        <v>1043.7592500000003</v>
      </c>
      <c r="J23" s="166"/>
      <c r="K23" s="43">
        <f>D23</f>
        <v>1043.7592500000003</v>
      </c>
      <c r="L23" s="43">
        <f t="shared" ref="L23:O23" si="37">E23</f>
        <v>1043.7592500000003</v>
      </c>
      <c r="M23" s="43">
        <f t="shared" si="37"/>
        <v>1043.7592500000003</v>
      </c>
      <c r="N23" s="43">
        <f t="shared" si="37"/>
        <v>1043.7592500000003</v>
      </c>
      <c r="O23" s="43">
        <f t="shared" si="37"/>
        <v>1043.7592500000003</v>
      </c>
      <c r="R23" s="43">
        <f>K23</f>
        <v>1043.7592500000003</v>
      </c>
      <c r="S23" s="43">
        <f t="shared" ref="S23" si="38">L23</f>
        <v>1043.7592500000003</v>
      </c>
      <c r="T23" s="43">
        <f t="shared" ref="T23" si="39">M23</f>
        <v>1043.7592500000003</v>
      </c>
      <c r="U23" s="43">
        <f t="shared" ref="U23" si="40">N23</f>
        <v>1043.7592500000003</v>
      </c>
      <c r="V23" s="43">
        <f t="shared" ref="V23" si="41">O23</f>
        <v>1043.7592500000003</v>
      </c>
      <c r="Y23" s="43">
        <f>R23</f>
        <v>1043.7592500000003</v>
      </c>
      <c r="Z23" s="43">
        <f t="shared" ref="Z23" si="42">S23</f>
        <v>1043.7592500000003</v>
      </c>
      <c r="AA23" s="43">
        <f t="shared" ref="AA23" si="43">T23</f>
        <v>1043.7592500000003</v>
      </c>
      <c r="AB23" s="43">
        <f t="shared" ref="AB23" si="44">U23</f>
        <v>1043.7592500000003</v>
      </c>
      <c r="AC23" s="43">
        <f t="shared" ref="AC23" si="45">V23</f>
        <v>1043.7592500000003</v>
      </c>
      <c r="AF23" s="43">
        <f>Y23</f>
        <v>1043.7592500000003</v>
      </c>
      <c r="AG23" s="43">
        <f t="shared" ref="AG23" si="46">Z23</f>
        <v>1043.7592500000003</v>
      </c>
      <c r="AH23" s="43">
        <f t="shared" ref="AH23" si="47">AA23</f>
        <v>1043.7592500000003</v>
      </c>
      <c r="AI23" s="43">
        <f t="shared" ref="AI23" si="48">AB23</f>
        <v>1043.7592500000003</v>
      </c>
      <c r="AJ23" s="43">
        <f t="shared" ref="AJ23" si="49">AC23</f>
        <v>1043.7592500000003</v>
      </c>
      <c r="AK23" s="142"/>
      <c r="AZ23" s="42" t="s">
        <v>354</v>
      </c>
      <c r="BA23" s="43">
        <f>EnU!$AB$48*(1000000/$BA$10)</f>
        <v>1043.7592500000003</v>
      </c>
      <c r="BB23" s="43">
        <f>EnU!$AB$48*(1000000/$BA$10)</f>
        <v>1043.7592500000003</v>
      </c>
      <c r="BC23" s="43">
        <f>EnU!$AB$48*(1000000/$BA$10)</f>
        <v>1043.7592500000003</v>
      </c>
      <c r="BD23" s="43">
        <f>EnU!$AB$48*(1000000/$BA$10)</f>
        <v>1043.7592500000003</v>
      </c>
      <c r="BE23" s="43">
        <f>EnU!$AB$48*(1000000/$BA$10)</f>
        <v>1043.7592500000003</v>
      </c>
      <c r="BF23" s="142"/>
      <c r="BH23" s="43">
        <f>EnU!$AB$48*(1000000/$BA$10)</f>
        <v>1043.7592500000003</v>
      </c>
      <c r="BI23" s="43">
        <f>EnU!$AB$48*(1000000/$BA$10)</f>
        <v>1043.7592500000003</v>
      </c>
      <c r="BJ23" s="43">
        <f>EnU!$AB$48*(1000000/$BA$10)</f>
        <v>1043.7592500000003</v>
      </c>
      <c r="BK23" s="43">
        <f>EnU!$AB$48*(1000000/$BA$10)</f>
        <v>1043.7592500000003</v>
      </c>
      <c r="BL23" s="43">
        <f>EnU!$AB$48*(1000000/$BA$10)</f>
        <v>1043.7592500000003</v>
      </c>
      <c r="BO23" s="43">
        <f>EnU!$AB$48*(1000000/$BA$10)</f>
        <v>1043.7592500000003</v>
      </c>
      <c r="BP23" s="43">
        <f>EnU!$AB$48*(1000000/$BA$10)</f>
        <v>1043.7592500000003</v>
      </c>
      <c r="BQ23" s="43">
        <f>EnU!$AB$48*(1000000/$BA$10)</f>
        <v>1043.7592500000003</v>
      </c>
      <c r="BR23" s="43">
        <f>EnU!$AB$48*(1000000/$BA$10)</f>
        <v>1043.7592500000003</v>
      </c>
      <c r="BS23" s="43">
        <f>EnU!$AB$48*(1000000/$BA$10)</f>
        <v>1043.7592500000003</v>
      </c>
      <c r="BV23" s="43">
        <f>EnU!$AB$48*(1000000/$BA$10)</f>
        <v>1043.7592500000003</v>
      </c>
      <c r="BW23" s="43">
        <f>EnU!$AB$48*(1000000/$BA$10)</f>
        <v>1043.7592500000003</v>
      </c>
      <c r="BX23" s="43">
        <f>EnU!$AB$48*(1000000/$BA$10)</f>
        <v>1043.7592500000003</v>
      </c>
      <c r="BY23" s="43">
        <f>EnU!$AB$48*(1000000/$BA$10)</f>
        <v>1043.7592500000003</v>
      </c>
      <c r="BZ23" s="43">
        <f>EnU!$AB$48*(1000000/$BA$10)</f>
        <v>1043.7592500000003</v>
      </c>
      <c r="CC23" s="43">
        <f>EnU!$AB$48*(1000000/$BA$10)</f>
        <v>1043.7592500000003</v>
      </c>
      <c r="CD23" s="43">
        <f>EnU!$AB$48*(1000000/$BA$10)</f>
        <v>1043.7592500000003</v>
      </c>
      <c r="CE23" s="43">
        <f>EnU!$AB$48*(1000000/$BA$10)</f>
        <v>1043.7592500000003</v>
      </c>
      <c r="CF23" s="43">
        <f>EnU!$AB$48*(1000000/$BA$10)</f>
        <v>1043.7592500000003</v>
      </c>
      <c r="CG23" s="43">
        <f>EnU!$AB$48*(1000000/$BA$10)</f>
        <v>1043.7592500000003</v>
      </c>
      <c r="CH23" s="142"/>
    </row>
    <row r="24" spans="3:86" x14ac:dyDescent="0.3">
      <c r="C24" s="42" t="s">
        <v>334</v>
      </c>
      <c r="D24" s="44">
        <f>D13*D6*10</f>
        <v>240000</v>
      </c>
      <c r="E24" s="44">
        <f>E13*E6*10</f>
        <v>240000</v>
      </c>
      <c r="F24" s="44">
        <f>F13*F6*10</f>
        <v>240000</v>
      </c>
      <c r="G24" s="44">
        <f>G13*G6*10</f>
        <v>240000</v>
      </c>
      <c r="H24" s="44">
        <f>H13*H6*10</f>
        <v>240000</v>
      </c>
      <c r="J24" s="166"/>
      <c r="K24" s="44">
        <f>D24</f>
        <v>240000</v>
      </c>
      <c r="L24" s="44">
        <f t="shared" ref="L24:O24" si="50">E24</f>
        <v>240000</v>
      </c>
      <c r="M24" s="44">
        <f t="shared" si="50"/>
        <v>240000</v>
      </c>
      <c r="N24" s="44">
        <f t="shared" si="50"/>
        <v>240000</v>
      </c>
      <c r="O24" s="44">
        <f t="shared" si="50"/>
        <v>240000</v>
      </c>
      <c r="R24" s="44">
        <f>K24</f>
        <v>240000</v>
      </c>
      <c r="S24" s="44">
        <f t="shared" ref="S24" si="51">L24</f>
        <v>240000</v>
      </c>
      <c r="T24" s="44">
        <f t="shared" ref="T24" si="52">M24</f>
        <v>240000</v>
      </c>
      <c r="U24" s="44">
        <f t="shared" ref="U24" si="53">N24</f>
        <v>240000</v>
      </c>
      <c r="V24" s="44">
        <f t="shared" ref="V24" si="54">O24</f>
        <v>240000</v>
      </c>
      <c r="Y24" s="44">
        <f>R24</f>
        <v>240000</v>
      </c>
      <c r="Z24" s="44">
        <f t="shared" ref="Z24" si="55">S24</f>
        <v>240000</v>
      </c>
      <c r="AA24" s="44">
        <f t="shared" ref="AA24" si="56">T24</f>
        <v>240000</v>
      </c>
      <c r="AB24" s="44">
        <f t="shared" ref="AB24" si="57">U24</f>
        <v>240000</v>
      </c>
      <c r="AC24" s="44">
        <f t="shared" ref="AC24" si="58">V24</f>
        <v>240000</v>
      </c>
      <c r="AF24" s="44">
        <f>Y24</f>
        <v>240000</v>
      </c>
      <c r="AG24" s="44">
        <f t="shared" ref="AG24" si="59">Z24</f>
        <v>240000</v>
      </c>
      <c r="AH24" s="44">
        <f t="shared" ref="AH24" si="60">AA24</f>
        <v>240000</v>
      </c>
      <c r="AI24" s="44">
        <f t="shared" ref="AI24" si="61">AB24</f>
        <v>240000</v>
      </c>
      <c r="AJ24" s="44">
        <f t="shared" ref="AJ24" si="62">AC24</f>
        <v>240000</v>
      </c>
      <c r="AK24" s="142"/>
      <c r="AZ24" s="42" t="s">
        <v>334</v>
      </c>
      <c r="BA24" s="44">
        <f>BA13*BA6*10</f>
        <v>240000</v>
      </c>
      <c r="BB24" s="44">
        <f>BB13*BB6*10</f>
        <v>240000</v>
      </c>
      <c r="BC24" s="44">
        <f>BC13*BC6*10</f>
        <v>240000</v>
      </c>
      <c r="BD24" s="44">
        <f>BD13*BD6*10</f>
        <v>240000</v>
      </c>
      <c r="BE24" s="44">
        <f>BE13*BE6*10</f>
        <v>240000</v>
      </c>
      <c r="BF24" s="142"/>
      <c r="BH24" s="44">
        <f>BA24</f>
        <v>240000</v>
      </c>
      <c r="BI24" s="44">
        <f t="shared" ref="BI24:BL24" si="63">BB24</f>
        <v>240000</v>
      </c>
      <c r="BJ24" s="44">
        <f t="shared" si="63"/>
        <v>240000</v>
      </c>
      <c r="BK24" s="44">
        <f t="shared" si="63"/>
        <v>240000</v>
      </c>
      <c r="BL24" s="44">
        <f t="shared" si="63"/>
        <v>240000</v>
      </c>
      <c r="BO24" s="44">
        <f>BH24</f>
        <v>240000</v>
      </c>
      <c r="BP24" s="44">
        <f t="shared" ref="BP24" si="64">BI24</f>
        <v>240000</v>
      </c>
      <c r="BQ24" s="44">
        <f t="shared" ref="BQ24" si="65">BJ24</f>
        <v>240000</v>
      </c>
      <c r="BR24" s="44">
        <f t="shared" ref="BR24" si="66">BK24</f>
        <v>240000</v>
      </c>
      <c r="BS24" s="44">
        <f t="shared" ref="BS24" si="67">BL24</f>
        <v>240000</v>
      </c>
      <c r="BV24" s="44">
        <f>BO24</f>
        <v>240000</v>
      </c>
      <c r="BW24" s="44">
        <f t="shared" ref="BW24" si="68">BP24</f>
        <v>240000</v>
      </c>
      <c r="BX24" s="44">
        <f t="shared" ref="BX24" si="69">BQ24</f>
        <v>240000</v>
      </c>
      <c r="BY24" s="44">
        <f t="shared" ref="BY24" si="70">BR24</f>
        <v>240000</v>
      </c>
      <c r="BZ24" s="44">
        <f t="shared" ref="BZ24" si="71">BS24</f>
        <v>240000</v>
      </c>
      <c r="CC24" s="44">
        <f>BV24</f>
        <v>240000</v>
      </c>
      <c r="CD24" s="44">
        <f t="shared" ref="CD24" si="72">BW24</f>
        <v>240000</v>
      </c>
      <c r="CE24" s="44">
        <f t="shared" ref="CE24" si="73">BX24</f>
        <v>240000</v>
      </c>
      <c r="CF24" s="44">
        <f t="shared" ref="CF24" si="74">BY24</f>
        <v>240000</v>
      </c>
      <c r="CG24" s="44">
        <f t="shared" ref="CG24" si="75">BZ24</f>
        <v>240000</v>
      </c>
      <c r="CH24" s="142"/>
    </row>
    <row r="25" spans="3:86" ht="18" x14ac:dyDescent="0.35">
      <c r="C25" s="42" t="s">
        <v>455</v>
      </c>
      <c r="D25" s="43">
        <f>SUMA(D22:D24)</f>
        <v>909736.06732500007</v>
      </c>
      <c r="E25" s="43">
        <f t="shared" ref="E25:H25" si="76">SUMA(E22:E24)</f>
        <v>665290.449425</v>
      </c>
      <c r="F25" s="43">
        <f t="shared" si="76"/>
        <v>654513.36442500004</v>
      </c>
      <c r="G25" s="43">
        <f t="shared" si="76"/>
        <v>640604.35392499994</v>
      </c>
      <c r="H25" s="43">
        <f t="shared" si="76"/>
        <v>670796.92292500008</v>
      </c>
      <c r="J25" s="166"/>
      <c r="K25" s="43">
        <f>SUMA(K22:K24)</f>
        <v>909736.06732500007</v>
      </c>
      <c r="L25" s="43">
        <f t="shared" ref="L25:O25" si="77">SUMA(L22:L24)</f>
        <v>665290.449425</v>
      </c>
      <c r="M25" s="43">
        <f t="shared" si="77"/>
        <v>654513.36442500004</v>
      </c>
      <c r="N25" s="43">
        <f t="shared" si="77"/>
        <v>640604.35392499994</v>
      </c>
      <c r="O25" s="43">
        <f t="shared" si="77"/>
        <v>670796.92292500008</v>
      </c>
      <c r="R25" s="43">
        <f>SUMA(R22:R24)</f>
        <v>909736.06732500007</v>
      </c>
      <c r="S25" s="43">
        <f t="shared" ref="S25:V25" si="78">SUMA(S22:S24)</f>
        <v>665290.449425</v>
      </c>
      <c r="T25" s="43">
        <f t="shared" si="78"/>
        <v>654513.36442500004</v>
      </c>
      <c r="U25" s="43">
        <f t="shared" si="78"/>
        <v>640604.35392499994</v>
      </c>
      <c r="V25" s="43">
        <f t="shared" si="78"/>
        <v>670796.92292500008</v>
      </c>
      <c r="Y25" s="43">
        <f>SUMA(Y22:Y24)</f>
        <v>909736.06732500007</v>
      </c>
      <c r="Z25" s="43">
        <f t="shared" ref="Z25:AC25" si="79">SUMA(Z22:Z24)</f>
        <v>665290.449425</v>
      </c>
      <c r="AA25" s="43">
        <f t="shared" si="79"/>
        <v>654513.36442500004</v>
      </c>
      <c r="AB25" s="43">
        <f t="shared" si="79"/>
        <v>640604.35392499994</v>
      </c>
      <c r="AC25" s="43">
        <f t="shared" si="79"/>
        <v>670796.92292500008</v>
      </c>
      <c r="AF25" s="43">
        <f>SUMA(AF22:AF24)</f>
        <v>909736.06732500007</v>
      </c>
      <c r="AG25" s="43">
        <f t="shared" ref="AG25:AJ25" si="80">SUMA(AG22:AG24)</f>
        <v>665290.449425</v>
      </c>
      <c r="AH25" s="43">
        <f t="shared" si="80"/>
        <v>654513.36442500004</v>
      </c>
      <c r="AI25" s="43">
        <f t="shared" si="80"/>
        <v>640604.35392499994</v>
      </c>
      <c r="AJ25" s="43">
        <f t="shared" si="80"/>
        <v>670796.92292500008</v>
      </c>
      <c r="AK25" s="142"/>
      <c r="AN25" s="596" t="s">
        <v>71</v>
      </c>
      <c r="AO25" s="597"/>
      <c r="AP25" s="597"/>
      <c r="AQ25" s="597"/>
      <c r="AR25" s="597"/>
      <c r="AS25" s="597"/>
      <c r="AT25" s="597"/>
      <c r="AU25" s="597"/>
      <c r="AV25" s="597"/>
      <c r="AW25" s="598"/>
      <c r="AZ25" s="42" t="s">
        <v>455</v>
      </c>
      <c r="BA25" s="43">
        <f>SUMA(BA22:BA24)</f>
        <v>909736.06732500007</v>
      </c>
      <c r="BB25" s="43">
        <f t="shared" ref="BB25" si="81">SUMA(BB22:BB24)</f>
        <v>665290.449425</v>
      </c>
      <c r="BC25" s="43">
        <f t="shared" ref="BC25" si="82">SUMA(BC22:BC24)</f>
        <v>654513.36442500004</v>
      </c>
      <c r="BD25" s="43">
        <f t="shared" ref="BD25" si="83">SUMA(BD22:BD24)</f>
        <v>640604.35392499994</v>
      </c>
      <c r="BE25" s="43">
        <f t="shared" ref="BE25" si="84">SUMA(BE22:BE24)</f>
        <v>670796.92292500008</v>
      </c>
      <c r="BF25" s="142"/>
      <c r="BH25" s="43">
        <f>SUMA(BH22:BH24)</f>
        <v>909736.06732500007</v>
      </c>
      <c r="BI25" s="43">
        <f t="shared" ref="BI25:BL25" si="85">SUMA(BI22:BI24)</f>
        <v>665290.449425</v>
      </c>
      <c r="BJ25" s="43">
        <f t="shared" si="85"/>
        <v>654513.36442500004</v>
      </c>
      <c r="BK25" s="43">
        <f t="shared" si="85"/>
        <v>640604.35392499994</v>
      </c>
      <c r="BL25" s="43">
        <f t="shared" si="85"/>
        <v>670796.92292500008</v>
      </c>
      <c r="BO25" s="43">
        <f>SUMA(BO22:BO24)</f>
        <v>909736.06732500007</v>
      </c>
      <c r="BP25" s="43">
        <f t="shared" ref="BP25:BS25" si="86">SUMA(BP22:BP24)</f>
        <v>665290.449425</v>
      </c>
      <c r="BQ25" s="43">
        <f t="shared" si="86"/>
        <v>654513.36442500004</v>
      </c>
      <c r="BR25" s="43">
        <f t="shared" si="86"/>
        <v>640604.35392499994</v>
      </c>
      <c r="BS25" s="43">
        <f t="shared" si="86"/>
        <v>670796.92292500008</v>
      </c>
      <c r="BV25" s="43">
        <f>SUMA(BV22:BV24)</f>
        <v>909736.06732500007</v>
      </c>
      <c r="BW25" s="43">
        <f t="shared" ref="BW25:BZ25" si="87">SUMA(BW22:BW24)</f>
        <v>665290.449425</v>
      </c>
      <c r="BX25" s="43">
        <f t="shared" si="87"/>
        <v>654513.36442500004</v>
      </c>
      <c r="BY25" s="43">
        <f t="shared" si="87"/>
        <v>640604.35392499994</v>
      </c>
      <c r="BZ25" s="43">
        <f t="shared" si="87"/>
        <v>670796.92292500008</v>
      </c>
      <c r="CC25" s="43">
        <f>SUMA(CC22:CC24)</f>
        <v>909736.06732500007</v>
      </c>
      <c r="CD25" s="43">
        <f t="shared" ref="CD25:CG25" si="88">SUMA(CD22:CD24)</f>
        <v>665290.449425</v>
      </c>
      <c r="CE25" s="43">
        <f t="shared" si="88"/>
        <v>654513.36442500004</v>
      </c>
      <c r="CF25" s="43">
        <f t="shared" si="88"/>
        <v>640604.35392499994</v>
      </c>
      <c r="CG25" s="43">
        <f t="shared" si="88"/>
        <v>670796.92292500008</v>
      </c>
      <c r="CH25" s="142"/>
    </row>
    <row r="26" spans="3:86" ht="15.6" x14ac:dyDescent="0.3">
      <c r="C26" s="42" t="s">
        <v>1</v>
      </c>
      <c r="D26" s="44">
        <v>0</v>
      </c>
      <c r="E26" s="44">
        <v>0</v>
      </c>
      <c r="F26" s="44">
        <v>0</v>
      </c>
      <c r="G26" s="44">
        <v>0</v>
      </c>
      <c r="H26" s="44">
        <v>0</v>
      </c>
      <c r="J26" s="166"/>
      <c r="K26" s="44">
        <v>0</v>
      </c>
      <c r="L26" s="44">
        <v>0</v>
      </c>
      <c r="M26" s="44">
        <v>0</v>
      </c>
      <c r="N26" s="44">
        <v>0</v>
      </c>
      <c r="O26" s="44">
        <v>0</v>
      </c>
      <c r="R26" s="44">
        <v>0</v>
      </c>
      <c r="S26" s="44">
        <v>0</v>
      </c>
      <c r="T26" s="44">
        <v>0</v>
      </c>
      <c r="U26" s="44">
        <v>0</v>
      </c>
      <c r="V26" s="44">
        <v>0</v>
      </c>
      <c r="Y26" s="44">
        <v>0</v>
      </c>
      <c r="Z26" s="44">
        <v>0</v>
      </c>
      <c r="AA26" s="44">
        <v>0</v>
      </c>
      <c r="AB26" s="44">
        <v>0</v>
      </c>
      <c r="AC26" s="44">
        <v>0</v>
      </c>
      <c r="AF26" s="44">
        <v>0</v>
      </c>
      <c r="AG26" s="44">
        <v>0</v>
      </c>
      <c r="AH26" s="44">
        <v>0</v>
      </c>
      <c r="AI26" s="44">
        <v>0</v>
      </c>
      <c r="AJ26" s="44">
        <v>0</v>
      </c>
      <c r="AK26" s="142"/>
      <c r="AN26" s="599" t="s">
        <v>66</v>
      </c>
      <c r="AO26" s="599"/>
      <c r="AP26" s="599"/>
      <c r="AQ26" s="599"/>
      <c r="AR26" s="599"/>
      <c r="AS26" s="599"/>
      <c r="AT26" s="599"/>
      <c r="AU26" s="599"/>
      <c r="AV26" s="599"/>
      <c r="AW26" s="599"/>
      <c r="AZ26" s="42" t="s">
        <v>1</v>
      </c>
      <c r="BA26" s="44">
        <v>0</v>
      </c>
      <c r="BB26" s="44">
        <v>0</v>
      </c>
      <c r="BC26" s="44">
        <v>0</v>
      </c>
      <c r="BD26" s="44">
        <v>0</v>
      </c>
      <c r="BE26" s="44">
        <v>0</v>
      </c>
      <c r="BF26" s="142"/>
      <c r="BH26" s="44">
        <v>0</v>
      </c>
      <c r="BI26" s="44">
        <v>0</v>
      </c>
      <c r="BJ26" s="44">
        <v>0</v>
      </c>
      <c r="BK26" s="44">
        <v>0</v>
      </c>
      <c r="BL26" s="44">
        <v>0</v>
      </c>
      <c r="BO26" s="44">
        <v>0</v>
      </c>
      <c r="BP26" s="44">
        <v>0</v>
      </c>
      <c r="BQ26" s="44">
        <v>0</v>
      </c>
      <c r="BR26" s="44">
        <v>0</v>
      </c>
      <c r="BS26" s="44">
        <v>0</v>
      </c>
      <c r="BV26" s="44">
        <v>0</v>
      </c>
      <c r="BW26" s="44">
        <v>0</v>
      </c>
      <c r="BX26" s="44">
        <v>0</v>
      </c>
      <c r="BY26" s="44">
        <v>0</v>
      </c>
      <c r="BZ26" s="44">
        <v>0</v>
      </c>
      <c r="CC26" s="44">
        <v>0</v>
      </c>
      <c r="CD26" s="44">
        <v>0</v>
      </c>
      <c r="CE26" s="44">
        <v>0</v>
      </c>
      <c r="CF26" s="44">
        <v>0</v>
      </c>
      <c r="CG26" s="44">
        <v>0</v>
      </c>
      <c r="CH26" s="142"/>
    </row>
    <row r="27" spans="3:86" ht="15.6" customHeight="1" x14ac:dyDescent="0.3">
      <c r="C27" s="42" t="s">
        <v>439</v>
      </c>
      <c r="D27" s="43">
        <f>D25*0.1</f>
        <v>90973.606732500019</v>
      </c>
      <c r="E27" s="43">
        <f t="shared" ref="E27:H27" si="89">E25*0.1</f>
        <v>66529.044942499997</v>
      </c>
      <c r="F27" s="43">
        <f t="shared" si="89"/>
        <v>65451.336442500004</v>
      </c>
      <c r="G27" s="43">
        <f t="shared" si="89"/>
        <v>64060.435392499996</v>
      </c>
      <c r="H27" s="43">
        <f t="shared" si="89"/>
        <v>67079.692292500011</v>
      </c>
      <c r="J27" s="166"/>
      <c r="K27" s="43">
        <f>K25*0.1</f>
        <v>90973.606732500019</v>
      </c>
      <c r="L27" s="43">
        <f t="shared" ref="L27:O27" si="90">L25*0.1</f>
        <v>66529.044942499997</v>
      </c>
      <c r="M27" s="43">
        <f t="shared" si="90"/>
        <v>65451.336442500004</v>
      </c>
      <c r="N27" s="43">
        <f t="shared" si="90"/>
        <v>64060.435392499996</v>
      </c>
      <c r="O27" s="43">
        <f t="shared" si="90"/>
        <v>67079.692292500011</v>
      </c>
      <c r="R27" s="43">
        <f>R25*0.1</f>
        <v>90973.606732500019</v>
      </c>
      <c r="S27" s="43">
        <f t="shared" ref="S27:V27" si="91">S25*0.1</f>
        <v>66529.044942499997</v>
      </c>
      <c r="T27" s="43">
        <f t="shared" si="91"/>
        <v>65451.336442500004</v>
      </c>
      <c r="U27" s="43">
        <f t="shared" si="91"/>
        <v>64060.435392499996</v>
      </c>
      <c r="V27" s="43">
        <f t="shared" si="91"/>
        <v>67079.692292500011</v>
      </c>
      <c r="Y27" s="43">
        <f>Y25*0.1</f>
        <v>90973.606732500019</v>
      </c>
      <c r="Z27" s="43">
        <f t="shared" ref="Z27:AC27" si="92">Z25*0.1</f>
        <v>66529.044942499997</v>
      </c>
      <c r="AA27" s="43">
        <f t="shared" si="92"/>
        <v>65451.336442500004</v>
      </c>
      <c r="AB27" s="43">
        <f t="shared" si="92"/>
        <v>64060.435392499996</v>
      </c>
      <c r="AC27" s="43">
        <f t="shared" si="92"/>
        <v>67079.692292500011</v>
      </c>
      <c r="AF27" s="43">
        <f>AF25*0.1</f>
        <v>90973.606732500019</v>
      </c>
      <c r="AG27" s="43">
        <f t="shared" ref="AG27:AJ27" si="93">AG25*0.1</f>
        <v>66529.044942499997</v>
      </c>
      <c r="AH27" s="43">
        <f t="shared" si="93"/>
        <v>65451.336442500004</v>
      </c>
      <c r="AI27" s="43">
        <f t="shared" si="93"/>
        <v>64060.435392499996</v>
      </c>
      <c r="AJ27" s="43">
        <f t="shared" si="93"/>
        <v>67079.692292500011</v>
      </c>
      <c r="AK27" s="142"/>
      <c r="AN27" s="601" t="s">
        <v>67</v>
      </c>
      <c r="AO27" s="602"/>
      <c r="AP27" s="602"/>
      <c r="AQ27" s="602"/>
      <c r="AR27" s="602"/>
      <c r="AS27" s="602"/>
      <c r="AT27" s="602"/>
      <c r="AU27" s="602"/>
      <c r="AV27" s="602"/>
      <c r="AW27" s="603"/>
      <c r="AZ27" s="42" t="s">
        <v>439</v>
      </c>
      <c r="BA27" s="43">
        <f>BA25*0.1</f>
        <v>90973.606732500019</v>
      </c>
      <c r="BB27" s="43">
        <f t="shared" ref="BB27:BE27" si="94">BB25*0.1</f>
        <v>66529.044942499997</v>
      </c>
      <c r="BC27" s="43">
        <f t="shared" si="94"/>
        <v>65451.336442500004</v>
      </c>
      <c r="BD27" s="43">
        <f t="shared" si="94"/>
        <v>64060.435392499996</v>
      </c>
      <c r="BE27" s="43">
        <f t="shared" si="94"/>
        <v>67079.692292500011</v>
      </c>
      <c r="BF27" s="142"/>
      <c r="BH27" s="43">
        <f>BH25*0.1</f>
        <v>90973.606732500019</v>
      </c>
      <c r="BI27" s="43">
        <f t="shared" ref="BI27:BL27" si="95">BI25*0.1</f>
        <v>66529.044942499997</v>
      </c>
      <c r="BJ27" s="43">
        <f t="shared" si="95"/>
        <v>65451.336442500004</v>
      </c>
      <c r="BK27" s="43">
        <f t="shared" si="95"/>
        <v>64060.435392499996</v>
      </c>
      <c r="BL27" s="43">
        <f t="shared" si="95"/>
        <v>67079.692292500011</v>
      </c>
      <c r="BO27" s="43">
        <f>BO25*0.1</f>
        <v>90973.606732500019</v>
      </c>
      <c r="BP27" s="43">
        <f t="shared" ref="BP27:BS27" si="96">BP25*0.1</f>
        <v>66529.044942499997</v>
      </c>
      <c r="BQ27" s="43">
        <f t="shared" si="96"/>
        <v>65451.336442500004</v>
      </c>
      <c r="BR27" s="43">
        <f t="shared" si="96"/>
        <v>64060.435392499996</v>
      </c>
      <c r="BS27" s="43">
        <f t="shared" si="96"/>
        <v>67079.692292500011</v>
      </c>
      <c r="BV27" s="43">
        <f>BV25*0.1</f>
        <v>90973.606732500019</v>
      </c>
      <c r="BW27" s="43">
        <f t="shared" ref="BW27:BZ27" si="97">BW25*0.1</f>
        <v>66529.044942499997</v>
      </c>
      <c r="BX27" s="43">
        <f t="shared" si="97"/>
        <v>65451.336442500004</v>
      </c>
      <c r="BY27" s="43">
        <f t="shared" si="97"/>
        <v>64060.435392499996</v>
      </c>
      <c r="BZ27" s="43">
        <f t="shared" si="97"/>
        <v>67079.692292500011</v>
      </c>
      <c r="CC27" s="43">
        <f>CC25*0.1</f>
        <v>90973.606732500019</v>
      </c>
      <c r="CD27" s="43">
        <f t="shared" ref="CD27:CG27" si="98">CD25*0.1</f>
        <v>66529.044942499997</v>
      </c>
      <c r="CE27" s="43">
        <f t="shared" si="98"/>
        <v>65451.336442500004</v>
      </c>
      <c r="CF27" s="43">
        <f t="shared" si="98"/>
        <v>64060.435392499996</v>
      </c>
      <c r="CG27" s="43">
        <f t="shared" si="98"/>
        <v>67079.692292500011</v>
      </c>
      <c r="CH27" s="142"/>
    </row>
    <row r="28" spans="3:86" ht="15.6" customHeight="1" x14ac:dyDescent="0.3">
      <c r="C28" s="42" t="s">
        <v>445</v>
      </c>
      <c r="D28" s="43">
        <f>'Transport materials energy'!B23</f>
        <v>34436.191220424022</v>
      </c>
      <c r="E28" s="43">
        <f>'Transport materials energy'!C23</f>
        <v>16866.814906016716</v>
      </c>
      <c r="F28" s="43">
        <f>'Transport materials energy'!D23</f>
        <v>16867.03042427422</v>
      </c>
      <c r="G28" s="43">
        <f>'Transport materials energy'!E23</f>
        <v>16693.594449136493</v>
      </c>
      <c r="H28" s="43">
        <f>'Transport materials energy'!F23</f>
        <v>23145.283413305478</v>
      </c>
      <c r="J28" s="166"/>
      <c r="K28" s="43">
        <f t="shared" ref="K28:K29" si="99">D28</f>
        <v>34436.191220424022</v>
      </c>
      <c r="L28" s="43">
        <f t="shared" ref="L28:L29" si="100">E28</f>
        <v>16866.814906016716</v>
      </c>
      <c r="M28" s="43">
        <f t="shared" ref="M28:M29" si="101">F28</f>
        <v>16867.03042427422</v>
      </c>
      <c r="N28" s="43">
        <f t="shared" ref="N28:N29" si="102">G28</f>
        <v>16693.594449136493</v>
      </c>
      <c r="O28" s="43">
        <f t="shared" ref="O28:O29" si="103">H28</f>
        <v>23145.283413305478</v>
      </c>
      <c r="R28" s="43">
        <f t="shared" ref="R28:R29" si="104">K28</f>
        <v>34436.191220424022</v>
      </c>
      <c r="S28" s="43">
        <f t="shared" ref="S28:S29" si="105">L28</f>
        <v>16866.814906016716</v>
      </c>
      <c r="T28" s="43">
        <f t="shared" ref="T28:T29" si="106">M28</f>
        <v>16867.03042427422</v>
      </c>
      <c r="U28" s="43">
        <f t="shared" ref="U28:U29" si="107">N28</f>
        <v>16693.594449136493</v>
      </c>
      <c r="V28" s="43">
        <f t="shared" ref="V28:V29" si="108">O28</f>
        <v>23145.283413305478</v>
      </c>
      <c r="Y28" s="43">
        <f t="shared" ref="Y28:Y29" si="109">K28</f>
        <v>34436.191220424022</v>
      </c>
      <c r="Z28" s="43">
        <f t="shared" ref="Z28:Z29" si="110">L28</f>
        <v>16866.814906016716</v>
      </c>
      <c r="AA28" s="43">
        <f t="shared" ref="AA28:AA29" si="111">M28</f>
        <v>16867.03042427422</v>
      </c>
      <c r="AB28" s="43">
        <f t="shared" ref="AB28:AB29" si="112">N28</f>
        <v>16693.594449136493</v>
      </c>
      <c r="AC28" s="43">
        <f t="shared" ref="AC28:AC29" si="113">O28</f>
        <v>23145.283413305478</v>
      </c>
      <c r="AF28" s="43">
        <f t="shared" ref="AF28:AF29" si="114">K28</f>
        <v>34436.191220424022</v>
      </c>
      <c r="AG28" s="43">
        <f t="shared" ref="AG28:AG29" si="115">L28</f>
        <v>16866.814906016716</v>
      </c>
      <c r="AH28" s="43">
        <f t="shared" ref="AH28:AH29" si="116">M28</f>
        <v>16867.03042427422</v>
      </c>
      <c r="AI28" s="43">
        <f t="shared" ref="AI28:AI29" si="117">N28</f>
        <v>16693.594449136493</v>
      </c>
      <c r="AJ28" s="43">
        <f t="shared" ref="AJ28:AJ29" si="118">O28</f>
        <v>23145.283413305478</v>
      </c>
      <c r="AK28" s="142"/>
      <c r="AN28" s="604"/>
      <c r="AO28" s="605"/>
      <c r="AP28" s="605"/>
      <c r="AQ28" s="605"/>
      <c r="AR28" s="605"/>
      <c r="AS28" s="605"/>
      <c r="AT28" s="605"/>
      <c r="AU28" s="605"/>
      <c r="AV28" s="605"/>
      <c r="AW28" s="606"/>
      <c r="AZ28" s="42" t="s">
        <v>445</v>
      </c>
      <c r="BA28" s="43">
        <f>'Transport materials energy'!B23</f>
        <v>34436.191220424022</v>
      </c>
      <c r="BB28" s="43">
        <f>'Transport materials energy'!C23</f>
        <v>16866.814906016716</v>
      </c>
      <c r="BC28" s="43">
        <f>'Transport materials energy'!D23</f>
        <v>16867.03042427422</v>
      </c>
      <c r="BD28" s="43">
        <f>'Transport materials energy'!E23</f>
        <v>16693.594449136493</v>
      </c>
      <c r="BE28" s="43">
        <f>'Transport materials energy'!F23</f>
        <v>23145.283413305478</v>
      </c>
      <c r="BF28" s="142"/>
      <c r="BH28" s="43">
        <f t="shared" ref="BH28:BL29" si="119">BA28</f>
        <v>34436.191220424022</v>
      </c>
      <c r="BI28" s="43">
        <f t="shared" si="119"/>
        <v>16866.814906016716</v>
      </c>
      <c r="BJ28" s="43">
        <f t="shared" si="119"/>
        <v>16867.03042427422</v>
      </c>
      <c r="BK28" s="43">
        <f t="shared" si="119"/>
        <v>16693.594449136493</v>
      </c>
      <c r="BL28" s="43">
        <f t="shared" si="119"/>
        <v>23145.283413305478</v>
      </c>
      <c r="BO28" s="43">
        <f t="shared" ref="BO28:BS29" si="120">BH28</f>
        <v>34436.191220424022</v>
      </c>
      <c r="BP28" s="43">
        <f t="shared" si="120"/>
        <v>16866.814906016716</v>
      </c>
      <c r="BQ28" s="43">
        <f t="shared" si="120"/>
        <v>16867.03042427422</v>
      </c>
      <c r="BR28" s="43">
        <f t="shared" si="120"/>
        <v>16693.594449136493</v>
      </c>
      <c r="BS28" s="43">
        <f t="shared" si="120"/>
        <v>23145.283413305478</v>
      </c>
      <c r="BV28" s="43">
        <f t="shared" ref="BV28:BZ29" si="121">BH28</f>
        <v>34436.191220424022</v>
      </c>
      <c r="BW28" s="43">
        <f t="shared" si="121"/>
        <v>16866.814906016716</v>
      </c>
      <c r="BX28" s="43">
        <f t="shared" si="121"/>
        <v>16867.03042427422</v>
      </c>
      <c r="BY28" s="43">
        <f t="shared" si="121"/>
        <v>16693.594449136493</v>
      </c>
      <c r="BZ28" s="43">
        <f t="shared" si="121"/>
        <v>23145.283413305478</v>
      </c>
      <c r="CC28" s="43">
        <f t="shared" ref="CC28:CG29" si="122">BH28</f>
        <v>34436.191220424022</v>
      </c>
      <c r="CD28" s="43">
        <f t="shared" si="122"/>
        <v>16866.814906016716</v>
      </c>
      <c r="CE28" s="43">
        <f t="shared" si="122"/>
        <v>16867.03042427422</v>
      </c>
      <c r="CF28" s="43">
        <f t="shared" si="122"/>
        <v>16693.594449136493</v>
      </c>
      <c r="CG28" s="43">
        <f t="shared" si="122"/>
        <v>23145.283413305478</v>
      </c>
      <c r="CH28" s="142"/>
    </row>
    <row r="29" spans="3:86" ht="15.6" x14ac:dyDescent="0.3">
      <c r="C29" s="42" t="s">
        <v>446</v>
      </c>
      <c r="D29" s="141">
        <f>'Transport materials energy'!G23*2</f>
        <v>131440.79891434699</v>
      </c>
      <c r="E29" s="141">
        <f>'Transport materials energy'!H23*2</f>
        <v>96302.046285532357</v>
      </c>
      <c r="F29" s="141">
        <f>'Transport materials energy'!I23*2</f>
        <v>96302.477322047387</v>
      </c>
      <c r="G29" s="141">
        <f>'Transport materials energy'!J23*2</f>
        <v>95955.605371771904</v>
      </c>
      <c r="H29" s="141">
        <f>'Transport materials energy'!K23*2</f>
        <v>108858.98330010986</v>
      </c>
      <c r="J29" s="166"/>
      <c r="K29" s="141">
        <f t="shared" si="99"/>
        <v>131440.79891434699</v>
      </c>
      <c r="L29" s="141">
        <f t="shared" si="100"/>
        <v>96302.046285532357</v>
      </c>
      <c r="M29" s="141">
        <f t="shared" si="101"/>
        <v>96302.477322047387</v>
      </c>
      <c r="N29" s="141">
        <f t="shared" si="102"/>
        <v>95955.605371771904</v>
      </c>
      <c r="O29" s="141">
        <f t="shared" si="103"/>
        <v>108858.98330010986</v>
      </c>
      <c r="R29" s="141">
        <f t="shared" si="104"/>
        <v>131440.79891434699</v>
      </c>
      <c r="S29" s="141">
        <f t="shared" si="105"/>
        <v>96302.046285532357</v>
      </c>
      <c r="T29" s="141">
        <f t="shared" si="106"/>
        <v>96302.477322047387</v>
      </c>
      <c r="U29" s="141">
        <f t="shared" si="107"/>
        <v>95955.605371771904</v>
      </c>
      <c r="V29" s="141">
        <f t="shared" si="108"/>
        <v>108858.98330010986</v>
      </c>
      <c r="Y29" s="141">
        <f t="shared" si="109"/>
        <v>131440.79891434699</v>
      </c>
      <c r="Z29" s="141">
        <f t="shared" si="110"/>
        <v>96302.046285532357</v>
      </c>
      <c r="AA29" s="141">
        <f t="shared" si="111"/>
        <v>96302.477322047387</v>
      </c>
      <c r="AB29" s="141">
        <f t="shared" si="112"/>
        <v>95955.605371771904</v>
      </c>
      <c r="AC29" s="141">
        <f t="shared" si="113"/>
        <v>108858.98330010986</v>
      </c>
      <c r="AF29" s="141">
        <f t="shared" si="114"/>
        <v>131440.79891434699</v>
      </c>
      <c r="AG29" s="141">
        <f t="shared" si="115"/>
        <v>96302.046285532357</v>
      </c>
      <c r="AH29" s="141">
        <f t="shared" si="116"/>
        <v>96302.477322047387</v>
      </c>
      <c r="AI29" s="141">
        <f t="shared" si="117"/>
        <v>95955.605371771904</v>
      </c>
      <c r="AJ29" s="141">
        <f t="shared" si="118"/>
        <v>108858.98330010986</v>
      </c>
      <c r="AK29" s="142"/>
      <c r="AN29" s="600" t="s">
        <v>277</v>
      </c>
      <c r="AO29" s="599"/>
      <c r="AP29" s="599"/>
      <c r="AQ29" s="599"/>
      <c r="AR29" s="599"/>
      <c r="AS29" s="599"/>
      <c r="AT29" s="599"/>
      <c r="AU29" s="599"/>
      <c r="AV29" s="599"/>
      <c r="AW29" s="599"/>
      <c r="AZ29" s="42" t="s">
        <v>446</v>
      </c>
      <c r="BA29" s="141">
        <f>'Transport materials energy'!G23*2</f>
        <v>131440.79891434699</v>
      </c>
      <c r="BB29" s="141">
        <f>'Transport materials energy'!H23*2</f>
        <v>96302.046285532357</v>
      </c>
      <c r="BC29" s="141">
        <f>'Transport materials energy'!I23*2</f>
        <v>96302.477322047387</v>
      </c>
      <c r="BD29" s="141">
        <f>'Transport materials energy'!J23*2</f>
        <v>95955.605371771904</v>
      </c>
      <c r="BE29" s="141">
        <f>'Transport materials energy'!K23*2</f>
        <v>108858.98330010986</v>
      </c>
      <c r="BF29" s="142"/>
      <c r="BH29" s="141">
        <f t="shared" si="119"/>
        <v>131440.79891434699</v>
      </c>
      <c r="BI29" s="141">
        <f t="shared" si="119"/>
        <v>96302.046285532357</v>
      </c>
      <c r="BJ29" s="141">
        <f t="shared" si="119"/>
        <v>96302.477322047387</v>
      </c>
      <c r="BK29" s="141">
        <f t="shared" si="119"/>
        <v>95955.605371771904</v>
      </c>
      <c r="BL29" s="141">
        <f t="shared" si="119"/>
        <v>108858.98330010986</v>
      </c>
      <c r="BO29" s="141">
        <f t="shared" si="120"/>
        <v>131440.79891434699</v>
      </c>
      <c r="BP29" s="141">
        <f t="shared" si="120"/>
        <v>96302.046285532357</v>
      </c>
      <c r="BQ29" s="141">
        <f t="shared" si="120"/>
        <v>96302.477322047387</v>
      </c>
      <c r="BR29" s="141">
        <f t="shared" si="120"/>
        <v>95955.605371771904</v>
      </c>
      <c r="BS29" s="141">
        <f t="shared" si="120"/>
        <v>108858.98330010986</v>
      </c>
      <c r="BV29" s="141">
        <f t="shared" si="121"/>
        <v>131440.79891434699</v>
      </c>
      <c r="BW29" s="141">
        <f t="shared" si="121"/>
        <v>96302.046285532357</v>
      </c>
      <c r="BX29" s="141">
        <f t="shared" si="121"/>
        <v>96302.477322047387</v>
      </c>
      <c r="BY29" s="141">
        <f t="shared" si="121"/>
        <v>95955.605371771904</v>
      </c>
      <c r="BZ29" s="141">
        <f t="shared" si="121"/>
        <v>108858.98330010986</v>
      </c>
      <c r="CC29" s="141">
        <f t="shared" si="122"/>
        <v>131440.79891434699</v>
      </c>
      <c r="CD29" s="141">
        <f t="shared" si="122"/>
        <v>96302.046285532357</v>
      </c>
      <c r="CE29" s="141">
        <f t="shared" si="122"/>
        <v>96302.477322047387</v>
      </c>
      <c r="CF29" s="141">
        <f t="shared" si="122"/>
        <v>95955.605371771904</v>
      </c>
      <c r="CG29" s="141">
        <f t="shared" si="122"/>
        <v>108858.98330010986</v>
      </c>
      <c r="CH29" s="142"/>
    </row>
    <row r="30" spans="3:86" ht="18" customHeight="1" x14ac:dyDescent="0.3">
      <c r="C30" s="42" t="s">
        <v>95</v>
      </c>
      <c r="D30" s="44">
        <f>$D$14</f>
        <v>10</v>
      </c>
      <c r="E30" s="44">
        <f>$E$14</f>
        <v>10</v>
      </c>
      <c r="F30" s="44">
        <f>$F$14</f>
        <v>10</v>
      </c>
      <c r="G30" s="44">
        <f>$G$14</f>
        <v>10</v>
      </c>
      <c r="H30" s="44">
        <f>$H$14</f>
        <v>10</v>
      </c>
      <c r="J30" s="166"/>
      <c r="K30" s="44">
        <f>$D$14</f>
        <v>10</v>
      </c>
      <c r="L30" s="44">
        <f>$E$14</f>
        <v>10</v>
      </c>
      <c r="M30" s="44">
        <f>$F$14</f>
        <v>10</v>
      </c>
      <c r="N30" s="44">
        <f>$G$14</f>
        <v>10</v>
      </c>
      <c r="O30" s="44">
        <f>$H$14</f>
        <v>10</v>
      </c>
      <c r="R30" s="44">
        <f>$D$14</f>
        <v>10</v>
      </c>
      <c r="S30" s="44">
        <f>$E$14</f>
        <v>10</v>
      </c>
      <c r="T30" s="44">
        <f>$F$14</f>
        <v>10</v>
      </c>
      <c r="U30" s="44">
        <f>$G$14</f>
        <v>10</v>
      </c>
      <c r="V30" s="44">
        <f>$H$14</f>
        <v>10</v>
      </c>
      <c r="Y30" s="44">
        <f>$D$14</f>
        <v>10</v>
      </c>
      <c r="Z30" s="44">
        <f>$E$14</f>
        <v>10</v>
      </c>
      <c r="AA30" s="44">
        <f>$F$14</f>
        <v>10</v>
      </c>
      <c r="AB30" s="44">
        <f>$G$14</f>
        <v>10</v>
      </c>
      <c r="AC30" s="44">
        <f>$H$14</f>
        <v>10</v>
      </c>
      <c r="AF30" s="44">
        <f>$D$14</f>
        <v>10</v>
      </c>
      <c r="AG30" s="44">
        <f>$E$14</f>
        <v>10</v>
      </c>
      <c r="AH30" s="44">
        <f>$F$14</f>
        <v>10</v>
      </c>
      <c r="AI30" s="44">
        <f>$G$14</f>
        <v>10</v>
      </c>
      <c r="AJ30" s="44">
        <f>$H$14</f>
        <v>10</v>
      </c>
      <c r="AK30" s="142"/>
      <c r="AN30" s="607" t="s">
        <v>321</v>
      </c>
      <c r="AO30" s="602"/>
      <c r="AP30" s="602"/>
      <c r="AQ30" s="602"/>
      <c r="AR30" s="602"/>
      <c r="AS30" s="602"/>
      <c r="AT30" s="602"/>
      <c r="AU30" s="602"/>
      <c r="AV30" s="602"/>
      <c r="AW30" s="603"/>
      <c r="AZ30" s="42" t="s">
        <v>95</v>
      </c>
      <c r="BA30" s="44">
        <f>$BA$14</f>
        <v>10</v>
      </c>
      <c r="BB30" s="44">
        <f>$BB$14</f>
        <v>10</v>
      </c>
      <c r="BC30" s="44">
        <f>$BC$14</f>
        <v>10</v>
      </c>
      <c r="BD30" s="44">
        <f>$BD$14</f>
        <v>10</v>
      </c>
      <c r="BE30" s="44">
        <f>$BE$14</f>
        <v>10</v>
      </c>
      <c r="BF30" s="142"/>
      <c r="BH30" s="44">
        <f>$BA$14</f>
        <v>10</v>
      </c>
      <c r="BI30" s="44">
        <f>$BB$14</f>
        <v>10</v>
      </c>
      <c r="BJ30" s="44">
        <f>$BC$14</f>
        <v>10</v>
      </c>
      <c r="BK30" s="44">
        <f>$BD$14</f>
        <v>10</v>
      </c>
      <c r="BL30" s="44">
        <f>$BE$14</f>
        <v>10</v>
      </c>
      <c r="BO30" s="44">
        <f>$BA$14</f>
        <v>10</v>
      </c>
      <c r="BP30" s="44">
        <f>$BB$14</f>
        <v>10</v>
      </c>
      <c r="BQ30" s="44">
        <f>$BC$14</f>
        <v>10</v>
      </c>
      <c r="BR30" s="44">
        <f>$BD$14</f>
        <v>10</v>
      </c>
      <c r="BS30" s="44">
        <f>$BE$14</f>
        <v>10</v>
      </c>
      <c r="BV30" s="44">
        <f>$BA$14</f>
        <v>10</v>
      </c>
      <c r="BW30" s="44">
        <f>$BB$14</f>
        <v>10</v>
      </c>
      <c r="BX30" s="44">
        <f>$BC$14</f>
        <v>10</v>
      </c>
      <c r="BY30" s="44">
        <f>$BD$14</f>
        <v>10</v>
      </c>
      <c r="BZ30" s="44">
        <f>$BE$14</f>
        <v>10</v>
      </c>
      <c r="CC30" s="44">
        <f>$BA$14</f>
        <v>10</v>
      </c>
      <c r="CD30" s="44">
        <f>$BB$14</f>
        <v>10</v>
      </c>
      <c r="CE30" s="44">
        <f>$BC$14</f>
        <v>10</v>
      </c>
      <c r="CF30" s="44">
        <f>$BD$14</f>
        <v>10</v>
      </c>
      <c r="CG30" s="44">
        <f>$BE$14</f>
        <v>10</v>
      </c>
      <c r="CH30" s="142"/>
    </row>
    <row r="31" spans="3:86" ht="15.6" customHeight="1" x14ac:dyDescent="0.3">
      <c r="C31" s="42" t="s">
        <v>306</v>
      </c>
      <c r="D31" s="43">
        <f>SUMA(D25:D28)</f>
        <v>1035145.8652779241</v>
      </c>
      <c r="E31" s="43">
        <f t="shared" ref="E31:H31" si="123">SUMA(E25:E28)</f>
        <v>748686.30927351664</v>
      </c>
      <c r="F31" s="43">
        <f t="shared" si="123"/>
        <v>736831.73129177431</v>
      </c>
      <c r="G31" s="43">
        <f t="shared" si="123"/>
        <v>721358.38376663649</v>
      </c>
      <c r="H31" s="43">
        <f t="shared" si="123"/>
        <v>761021.89863080566</v>
      </c>
      <c r="J31" s="166"/>
      <c r="K31" s="43">
        <f>SUMA(K25:K28)</f>
        <v>1035145.8652779241</v>
      </c>
      <c r="L31" s="43">
        <f t="shared" ref="L31:O31" si="124">SUMA(L25:L28)</f>
        <v>748686.30927351664</v>
      </c>
      <c r="M31" s="43">
        <f t="shared" si="124"/>
        <v>736831.73129177431</v>
      </c>
      <c r="N31" s="43">
        <f t="shared" si="124"/>
        <v>721358.38376663649</v>
      </c>
      <c r="O31" s="43">
        <f t="shared" si="124"/>
        <v>761021.89863080566</v>
      </c>
      <c r="R31" s="43">
        <f>SUMA(R25:R28)</f>
        <v>1035145.8652779241</v>
      </c>
      <c r="S31" s="43">
        <f t="shared" ref="S31:V31" si="125">SUMA(S25:S28)</f>
        <v>748686.30927351664</v>
      </c>
      <c r="T31" s="43">
        <f t="shared" si="125"/>
        <v>736831.73129177431</v>
      </c>
      <c r="U31" s="43">
        <f t="shared" si="125"/>
        <v>721358.38376663649</v>
      </c>
      <c r="V31" s="43">
        <f t="shared" si="125"/>
        <v>761021.89863080566</v>
      </c>
      <c r="Y31" s="43">
        <f>SUMA(Y25:Y28)</f>
        <v>1035145.8652779241</v>
      </c>
      <c r="Z31" s="43">
        <f t="shared" ref="Z31:AC31" si="126">SUMA(Z25:Z28)</f>
        <v>748686.30927351664</v>
      </c>
      <c r="AA31" s="43">
        <f t="shared" si="126"/>
        <v>736831.73129177431</v>
      </c>
      <c r="AB31" s="43">
        <f t="shared" si="126"/>
        <v>721358.38376663649</v>
      </c>
      <c r="AC31" s="43">
        <f t="shared" si="126"/>
        <v>761021.89863080566</v>
      </c>
      <c r="AF31" s="43">
        <f>SUMA(AF25:AF28)</f>
        <v>1035145.8652779241</v>
      </c>
      <c r="AG31" s="43">
        <f t="shared" ref="AG31:AJ31" si="127">SUMA(AG25:AG28)</f>
        <v>748686.30927351664</v>
      </c>
      <c r="AH31" s="43">
        <f t="shared" si="127"/>
        <v>736831.73129177431</v>
      </c>
      <c r="AI31" s="43">
        <f t="shared" si="127"/>
        <v>721358.38376663649</v>
      </c>
      <c r="AJ31" s="43">
        <f t="shared" si="127"/>
        <v>761021.89863080566</v>
      </c>
      <c r="AK31" s="142"/>
      <c r="AN31" s="604"/>
      <c r="AO31" s="605"/>
      <c r="AP31" s="605"/>
      <c r="AQ31" s="605"/>
      <c r="AR31" s="605"/>
      <c r="AS31" s="605"/>
      <c r="AT31" s="605"/>
      <c r="AU31" s="605"/>
      <c r="AV31" s="605"/>
      <c r="AW31" s="606"/>
      <c r="AZ31" s="42" t="s">
        <v>306</v>
      </c>
      <c r="BA31" s="43">
        <f>SUMA(BA25:BA28)</f>
        <v>1035145.8652779241</v>
      </c>
      <c r="BB31" s="43">
        <f t="shared" ref="BB31:BE31" si="128">SUMA(BB25:BB28)</f>
        <v>748686.30927351664</v>
      </c>
      <c r="BC31" s="43">
        <f t="shared" si="128"/>
        <v>736831.73129177431</v>
      </c>
      <c r="BD31" s="43">
        <f t="shared" si="128"/>
        <v>721358.38376663649</v>
      </c>
      <c r="BE31" s="43">
        <f t="shared" si="128"/>
        <v>761021.89863080566</v>
      </c>
      <c r="BF31" s="142"/>
      <c r="BH31" s="43">
        <f>SUMA(BH25:BH28)</f>
        <v>1035145.8652779241</v>
      </c>
      <c r="BI31" s="43">
        <f t="shared" ref="BI31:BL31" si="129">SUMA(BI25:BI28)</f>
        <v>748686.30927351664</v>
      </c>
      <c r="BJ31" s="43">
        <f t="shared" si="129"/>
        <v>736831.73129177431</v>
      </c>
      <c r="BK31" s="43">
        <f t="shared" si="129"/>
        <v>721358.38376663649</v>
      </c>
      <c r="BL31" s="43">
        <f t="shared" si="129"/>
        <v>761021.89863080566</v>
      </c>
      <c r="BO31" s="43">
        <f>SUMA(BO25:BO28)</f>
        <v>1035145.8652779241</v>
      </c>
      <c r="BP31" s="43">
        <f t="shared" ref="BP31:BS31" si="130">SUMA(BP25:BP28)</f>
        <v>748686.30927351664</v>
      </c>
      <c r="BQ31" s="43">
        <f t="shared" si="130"/>
        <v>736831.73129177431</v>
      </c>
      <c r="BR31" s="43">
        <f t="shared" si="130"/>
        <v>721358.38376663649</v>
      </c>
      <c r="BS31" s="43">
        <f t="shared" si="130"/>
        <v>761021.89863080566</v>
      </c>
      <c r="BV31" s="43">
        <f>SUMA(BV25:BV28)</f>
        <v>1035145.8652779241</v>
      </c>
      <c r="BW31" s="43">
        <f t="shared" ref="BW31:BZ31" si="131">SUMA(BW25:BW28)</f>
        <v>748686.30927351664</v>
      </c>
      <c r="BX31" s="43">
        <f t="shared" si="131"/>
        <v>736831.73129177431</v>
      </c>
      <c r="BY31" s="43">
        <f t="shared" si="131"/>
        <v>721358.38376663649</v>
      </c>
      <c r="BZ31" s="43">
        <f t="shared" si="131"/>
        <v>761021.89863080566</v>
      </c>
      <c r="CC31" s="43">
        <f>SUMA(CC25:CC28)</f>
        <v>1035145.8652779241</v>
      </c>
      <c r="CD31" s="43">
        <f t="shared" ref="CD31:CG31" si="132">SUMA(CD25:CD28)</f>
        <v>748686.30927351664</v>
      </c>
      <c r="CE31" s="43">
        <f t="shared" si="132"/>
        <v>736831.73129177431</v>
      </c>
      <c r="CF31" s="43">
        <f t="shared" si="132"/>
        <v>721358.38376663649</v>
      </c>
      <c r="CG31" s="43">
        <f t="shared" si="132"/>
        <v>761021.89863080566</v>
      </c>
      <c r="CH31" s="142"/>
    </row>
    <row r="32" spans="3:86" ht="16.2" customHeight="1" x14ac:dyDescent="0.3">
      <c r="C32" s="42" t="s">
        <v>307</v>
      </c>
      <c r="D32" s="43">
        <f>SUMA(D25:D27)+D29</f>
        <v>1132150.472971847</v>
      </c>
      <c r="E32" s="43">
        <f t="shared" ref="E32:H32" si="133">SUMA(E25:E27)+E29</f>
        <v>828121.54065303225</v>
      </c>
      <c r="F32" s="43">
        <f t="shared" si="133"/>
        <v>816267.17818954738</v>
      </c>
      <c r="G32" s="43">
        <f t="shared" si="133"/>
        <v>800620.39468927193</v>
      </c>
      <c r="H32" s="43">
        <f t="shared" si="133"/>
        <v>846735.59851760999</v>
      </c>
      <c r="J32" s="166"/>
      <c r="K32" s="43">
        <f>SUMA(K25:K27)+K29</f>
        <v>1132150.472971847</v>
      </c>
      <c r="L32" s="43">
        <f t="shared" ref="L32:O32" si="134">SUMA(L25:L27)+L29</f>
        <v>828121.54065303225</v>
      </c>
      <c r="M32" s="43">
        <f t="shared" si="134"/>
        <v>816267.17818954738</v>
      </c>
      <c r="N32" s="43">
        <f t="shared" si="134"/>
        <v>800620.39468927193</v>
      </c>
      <c r="O32" s="43">
        <f t="shared" si="134"/>
        <v>846735.59851760999</v>
      </c>
      <c r="R32" s="43">
        <f>SUMA(R25:R27)+R29</f>
        <v>1132150.472971847</v>
      </c>
      <c r="S32" s="43">
        <f t="shared" ref="S32:V32" si="135">SUMA(S25:S27)+S29</f>
        <v>828121.54065303225</v>
      </c>
      <c r="T32" s="43">
        <f t="shared" si="135"/>
        <v>816267.17818954738</v>
      </c>
      <c r="U32" s="43">
        <f t="shared" si="135"/>
        <v>800620.39468927193</v>
      </c>
      <c r="V32" s="43">
        <f t="shared" si="135"/>
        <v>846735.59851760999</v>
      </c>
      <c r="Y32" s="43">
        <f>SUMA(Y25:Y27)+Y29</f>
        <v>1132150.472971847</v>
      </c>
      <c r="Z32" s="43">
        <f t="shared" ref="Z32:AC32" si="136">SUMA(Z25:Z27)+Z29</f>
        <v>828121.54065303225</v>
      </c>
      <c r="AA32" s="43">
        <f t="shared" si="136"/>
        <v>816267.17818954738</v>
      </c>
      <c r="AB32" s="43">
        <f t="shared" si="136"/>
        <v>800620.39468927193</v>
      </c>
      <c r="AC32" s="43">
        <f t="shared" si="136"/>
        <v>846735.59851760999</v>
      </c>
      <c r="AF32" s="43">
        <f>SUMA(AF25:AF27)+AF29</f>
        <v>1132150.472971847</v>
      </c>
      <c r="AG32" s="43">
        <f t="shared" ref="AG32:AJ32" si="137">SUMA(AG25:AG27)+AG29</f>
        <v>828121.54065303225</v>
      </c>
      <c r="AH32" s="43">
        <f t="shared" si="137"/>
        <v>816267.17818954738</v>
      </c>
      <c r="AI32" s="43">
        <f t="shared" si="137"/>
        <v>800620.39468927193</v>
      </c>
      <c r="AJ32" s="43">
        <f t="shared" si="137"/>
        <v>846735.59851760999</v>
      </c>
      <c r="AK32" s="142"/>
      <c r="AN32" s="608" t="s">
        <v>68</v>
      </c>
      <c r="AO32" s="608"/>
      <c r="AP32" s="608"/>
      <c r="AQ32" s="608"/>
      <c r="AR32" s="608"/>
      <c r="AS32" s="608"/>
      <c r="AT32" s="608"/>
      <c r="AU32" s="608"/>
      <c r="AV32" s="608"/>
      <c r="AW32" s="608"/>
      <c r="AZ32" s="42" t="s">
        <v>307</v>
      </c>
      <c r="BA32" s="43">
        <f>SUMA(BA25:BA27)+BA29</f>
        <v>1132150.472971847</v>
      </c>
      <c r="BB32" s="43">
        <f t="shared" ref="BB32:BE32" si="138">SUMA(BB25:BB27)+BB29</f>
        <v>828121.54065303225</v>
      </c>
      <c r="BC32" s="43">
        <f t="shared" si="138"/>
        <v>816267.17818954738</v>
      </c>
      <c r="BD32" s="43">
        <f t="shared" si="138"/>
        <v>800620.39468927193</v>
      </c>
      <c r="BE32" s="43">
        <f t="shared" si="138"/>
        <v>846735.59851760999</v>
      </c>
      <c r="BF32" s="142"/>
      <c r="BH32" s="43">
        <f>SUMA(BH25:BH27)+BH29</f>
        <v>1132150.472971847</v>
      </c>
      <c r="BI32" s="43">
        <f t="shared" ref="BI32:BL32" si="139">SUMA(BI25:BI27)+BI29</f>
        <v>828121.54065303225</v>
      </c>
      <c r="BJ32" s="43">
        <f t="shared" si="139"/>
        <v>816267.17818954738</v>
      </c>
      <c r="BK32" s="43">
        <f t="shared" si="139"/>
        <v>800620.39468927193</v>
      </c>
      <c r="BL32" s="43">
        <f t="shared" si="139"/>
        <v>846735.59851760999</v>
      </c>
      <c r="BO32" s="43">
        <f>SUMA(BO25:BO27)+BO29</f>
        <v>1132150.472971847</v>
      </c>
      <c r="BP32" s="43">
        <f t="shared" ref="BP32:BS32" si="140">SUMA(BP25:BP27)+BP29</f>
        <v>828121.54065303225</v>
      </c>
      <c r="BQ32" s="43">
        <f t="shared" si="140"/>
        <v>816267.17818954738</v>
      </c>
      <c r="BR32" s="43">
        <f t="shared" si="140"/>
        <v>800620.39468927193</v>
      </c>
      <c r="BS32" s="43">
        <f t="shared" si="140"/>
        <v>846735.59851760999</v>
      </c>
      <c r="BV32" s="43">
        <f>SUMA(BV25:BV27)+BV29</f>
        <v>1132150.472971847</v>
      </c>
      <c r="BW32" s="43">
        <f t="shared" ref="BW32:BZ32" si="141">SUMA(BW25:BW27)+BW29</f>
        <v>828121.54065303225</v>
      </c>
      <c r="BX32" s="43">
        <f t="shared" si="141"/>
        <v>816267.17818954738</v>
      </c>
      <c r="BY32" s="43">
        <f t="shared" si="141"/>
        <v>800620.39468927193</v>
      </c>
      <c r="BZ32" s="43">
        <f t="shared" si="141"/>
        <v>846735.59851760999</v>
      </c>
      <c r="CC32" s="43">
        <f>SUMA(CC25:CC27)+CC29</f>
        <v>1132150.472971847</v>
      </c>
      <c r="CD32" s="43">
        <f t="shared" ref="CD32:CG32" si="142">SUMA(CD25:CD27)+CD29</f>
        <v>828121.54065303225</v>
      </c>
      <c r="CE32" s="43">
        <f t="shared" si="142"/>
        <v>816267.17818954738</v>
      </c>
      <c r="CF32" s="43">
        <f t="shared" si="142"/>
        <v>800620.39468927193</v>
      </c>
      <c r="CG32" s="43">
        <f t="shared" si="142"/>
        <v>846735.59851760999</v>
      </c>
      <c r="CH32" s="142"/>
    </row>
    <row r="33" spans="1:86" ht="15.6" customHeight="1" x14ac:dyDescent="0.3">
      <c r="C33" s="42" t="s">
        <v>291</v>
      </c>
      <c r="D33" s="44">
        <f>$D$12</f>
        <v>1.6307893020221789E-3</v>
      </c>
      <c r="E33" s="44">
        <f>E12</f>
        <v>1.6307893020221789E-3</v>
      </c>
      <c r="F33" s="44">
        <f>F12</f>
        <v>1.6307893020221789E-3</v>
      </c>
      <c r="G33" s="44">
        <f>G12</f>
        <v>1.6307893020221789E-3</v>
      </c>
      <c r="H33" s="44">
        <f>H12</f>
        <v>1.6307893020221789E-3</v>
      </c>
      <c r="J33" s="166"/>
      <c r="K33" s="44">
        <f>$D$12</f>
        <v>1.6307893020221789E-3</v>
      </c>
      <c r="L33" s="44">
        <f t="shared" ref="L33:O33" si="143">$D$12</f>
        <v>1.6307893020221789E-3</v>
      </c>
      <c r="M33" s="44">
        <f t="shared" si="143"/>
        <v>1.6307893020221789E-3</v>
      </c>
      <c r="N33" s="44">
        <f t="shared" si="143"/>
        <v>1.6307893020221789E-3</v>
      </c>
      <c r="O33" s="44">
        <f t="shared" si="143"/>
        <v>1.6307893020221789E-3</v>
      </c>
      <c r="R33" s="44">
        <f>$D$12</f>
        <v>1.6307893020221789E-3</v>
      </c>
      <c r="S33" s="44">
        <f t="shared" ref="S33:V33" si="144">$D$12</f>
        <v>1.6307893020221789E-3</v>
      </c>
      <c r="T33" s="44">
        <f t="shared" si="144"/>
        <v>1.6307893020221789E-3</v>
      </c>
      <c r="U33" s="44">
        <f t="shared" si="144"/>
        <v>1.6307893020221789E-3</v>
      </c>
      <c r="V33" s="44">
        <f t="shared" si="144"/>
        <v>1.6307893020221789E-3</v>
      </c>
      <c r="Y33" s="44">
        <f>$D$12</f>
        <v>1.6307893020221789E-3</v>
      </c>
      <c r="Z33" s="44">
        <f t="shared" ref="Z33:AC33" si="145">$D$12</f>
        <v>1.6307893020221789E-3</v>
      </c>
      <c r="AA33" s="44">
        <f t="shared" si="145"/>
        <v>1.6307893020221789E-3</v>
      </c>
      <c r="AB33" s="44">
        <f t="shared" si="145"/>
        <v>1.6307893020221789E-3</v>
      </c>
      <c r="AC33" s="44">
        <f t="shared" si="145"/>
        <v>1.6307893020221789E-3</v>
      </c>
      <c r="AF33" s="44">
        <f>$D$12</f>
        <v>1.6307893020221789E-3</v>
      </c>
      <c r="AG33" s="44">
        <f t="shared" ref="AG33:AJ33" si="146">$D$12</f>
        <v>1.6307893020221789E-3</v>
      </c>
      <c r="AH33" s="44">
        <f t="shared" si="146"/>
        <v>1.6307893020221789E-3</v>
      </c>
      <c r="AI33" s="44">
        <f t="shared" si="146"/>
        <v>1.6307893020221789E-3</v>
      </c>
      <c r="AJ33" s="44">
        <f t="shared" si="146"/>
        <v>1.6307893020221789E-3</v>
      </c>
      <c r="AK33" s="142"/>
      <c r="AN33" s="608"/>
      <c r="AO33" s="608"/>
      <c r="AP33" s="608"/>
      <c r="AQ33" s="608"/>
      <c r="AR33" s="608"/>
      <c r="AS33" s="608"/>
      <c r="AT33" s="608"/>
      <c r="AU33" s="608"/>
      <c r="AV33" s="608"/>
      <c r="AW33" s="608"/>
      <c r="AZ33" s="42" t="s">
        <v>291</v>
      </c>
      <c r="BA33" s="44">
        <f>BA12</f>
        <v>3.2615786040443577E-3</v>
      </c>
      <c r="BB33" s="44">
        <f>BB12</f>
        <v>3.2615786040443577E-3</v>
      </c>
      <c r="BC33" s="44">
        <f>BC12</f>
        <v>3.2615786040443577E-3</v>
      </c>
      <c r="BD33" s="44">
        <f>BD12</f>
        <v>3.2615786040443577E-3</v>
      </c>
      <c r="BE33" s="44">
        <f>BE12</f>
        <v>3.2615786040443577E-3</v>
      </c>
      <c r="BF33" s="142"/>
      <c r="BH33" s="44">
        <f>$BA$12</f>
        <v>3.2615786040443577E-3</v>
      </c>
      <c r="BI33" s="44">
        <f>$BA$12</f>
        <v>3.2615786040443577E-3</v>
      </c>
      <c r="BJ33" s="44">
        <f>$BA$12</f>
        <v>3.2615786040443577E-3</v>
      </c>
      <c r="BK33" s="44">
        <f>$BA$12</f>
        <v>3.2615786040443577E-3</v>
      </c>
      <c r="BL33" s="44">
        <f>$BA$12</f>
        <v>3.2615786040443577E-3</v>
      </c>
      <c r="BO33" s="44">
        <f>$BA$12</f>
        <v>3.2615786040443577E-3</v>
      </c>
      <c r="BP33" s="44">
        <f>$BA$12</f>
        <v>3.2615786040443577E-3</v>
      </c>
      <c r="BQ33" s="44">
        <f>$BA$12</f>
        <v>3.2615786040443577E-3</v>
      </c>
      <c r="BR33" s="44">
        <f>$BA$12</f>
        <v>3.2615786040443577E-3</v>
      </c>
      <c r="BS33" s="44">
        <f>$BA$12</f>
        <v>3.2615786040443577E-3</v>
      </c>
      <c r="BV33" s="44">
        <f>$BA$12</f>
        <v>3.2615786040443577E-3</v>
      </c>
      <c r="BW33" s="44">
        <f>$BA$12</f>
        <v>3.2615786040443577E-3</v>
      </c>
      <c r="BX33" s="44">
        <f>$BA$12</f>
        <v>3.2615786040443577E-3</v>
      </c>
      <c r="BY33" s="44">
        <f>$BA$12</f>
        <v>3.2615786040443577E-3</v>
      </c>
      <c r="BZ33" s="44">
        <f>$BA$12</f>
        <v>3.2615786040443577E-3</v>
      </c>
      <c r="CC33" s="44">
        <f>$BA$12</f>
        <v>3.2615786040443577E-3</v>
      </c>
      <c r="CD33" s="44">
        <f>$BA$12</f>
        <v>3.2615786040443577E-3</v>
      </c>
      <c r="CE33" s="44">
        <f>$BA$12</f>
        <v>3.2615786040443577E-3</v>
      </c>
      <c r="CF33" s="44">
        <f>$BA$12</f>
        <v>3.2615786040443577E-3</v>
      </c>
      <c r="CG33" s="44">
        <f>$BA$12</f>
        <v>3.2615786040443577E-3</v>
      </c>
      <c r="CH33" s="142"/>
    </row>
    <row r="34" spans="1:86" ht="14.4" customHeight="1" x14ac:dyDescent="0.3">
      <c r="C34" s="42" t="s">
        <v>308</v>
      </c>
      <c r="D34" s="44">
        <v>0</v>
      </c>
      <c r="E34" s="44">
        <v>0</v>
      </c>
      <c r="F34" s="44">
        <v>0</v>
      </c>
      <c r="G34" s="44">
        <v>0</v>
      </c>
      <c r="H34" s="44">
        <v>0</v>
      </c>
      <c r="J34" s="166"/>
      <c r="K34" s="44">
        <v>0</v>
      </c>
      <c r="L34" s="44">
        <v>0</v>
      </c>
      <c r="M34" s="44">
        <v>0</v>
      </c>
      <c r="N34" s="44">
        <v>0</v>
      </c>
      <c r="O34" s="44">
        <v>0</v>
      </c>
      <c r="R34" s="44">
        <v>0</v>
      </c>
      <c r="S34" s="44">
        <v>0</v>
      </c>
      <c r="T34" s="44">
        <v>0</v>
      </c>
      <c r="U34" s="44">
        <v>0</v>
      </c>
      <c r="V34" s="44">
        <v>0</v>
      </c>
      <c r="Y34" s="44">
        <v>0</v>
      </c>
      <c r="Z34" s="44">
        <v>0</v>
      </c>
      <c r="AA34" s="44">
        <v>0</v>
      </c>
      <c r="AB34" s="44">
        <v>0</v>
      </c>
      <c r="AC34" s="44">
        <v>0</v>
      </c>
      <c r="AF34" s="44">
        <v>0</v>
      </c>
      <c r="AG34" s="44">
        <v>0</v>
      </c>
      <c r="AH34" s="44">
        <v>0</v>
      </c>
      <c r="AI34" s="44">
        <v>0</v>
      </c>
      <c r="AJ34" s="44">
        <v>0</v>
      </c>
      <c r="AK34" s="142"/>
      <c r="AN34" s="608"/>
      <c r="AO34" s="608"/>
      <c r="AP34" s="608"/>
      <c r="AQ34" s="608"/>
      <c r="AR34" s="608"/>
      <c r="AS34" s="608"/>
      <c r="AT34" s="608"/>
      <c r="AU34" s="608"/>
      <c r="AV34" s="608"/>
      <c r="AW34" s="608"/>
      <c r="AZ34" s="42" t="s">
        <v>308</v>
      </c>
      <c r="BA34" s="44">
        <v>0</v>
      </c>
      <c r="BB34" s="44">
        <v>0</v>
      </c>
      <c r="BC34" s="44">
        <v>0</v>
      </c>
      <c r="BD34" s="44">
        <v>0</v>
      </c>
      <c r="BE34" s="44">
        <v>0</v>
      </c>
      <c r="BF34" s="142"/>
      <c r="BH34" s="44">
        <v>0</v>
      </c>
      <c r="BI34" s="44">
        <v>0</v>
      </c>
      <c r="BJ34" s="44">
        <v>0</v>
      </c>
      <c r="BK34" s="44">
        <v>0</v>
      </c>
      <c r="BL34" s="44">
        <v>0</v>
      </c>
      <c r="BO34" s="44">
        <v>0</v>
      </c>
      <c r="BP34" s="44">
        <v>0</v>
      </c>
      <c r="BQ34" s="44">
        <v>0</v>
      </c>
      <c r="BR34" s="44">
        <v>0</v>
      </c>
      <c r="BS34" s="44">
        <v>0</v>
      </c>
      <c r="BV34" s="44">
        <v>0</v>
      </c>
      <c r="BW34" s="44">
        <v>0</v>
      </c>
      <c r="BX34" s="44">
        <v>0</v>
      </c>
      <c r="BY34" s="44">
        <v>0</v>
      </c>
      <c r="BZ34" s="44">
        <v>0</v>
      </c>
      <c r="CC34" s="44">
        <v>0</v>
      </c>
      <c r="CD34" s="44">
        <v>0</v>
      </c>
      <c r="CE34" s="44">
        <v>0</v>
      </c>
      <c r="CF34" s="44">
        <v>0</v>
      </c>
      <c r="CG34" s="44">
        <v>0</v>
      </c>
      <c r="CH34" s="142"/>
    </row>
    <row r="35" spans="1:86" ht="15.6" customHeight="1" x14ac:dyDescent="0.3">
      <c r="C35" s="42" t="s">
        <v>309</v>
      </c>
      <c r="D35" s="44">
        <f>60*60*24*365</f>
        <v>31536000</v>
      </c>
      <c r="E35" s="44">
        <f t="shared" ref="E35:H35" si="147">60*60*24*365</f>
        <v>31536000</v>
      </c>
      <c r="F35" s="44">
        <f t="shared" si="147"/>
        <v>31536000</v>
      </c>
      <c r="G35" s="44">
        <f t="shared" si="147"/>
        <v>31536000</v>
      </c>
      <c r="H35" s="44">
        <f t="shared" si="147"/>
        <v>31536000</v>
      </c>
      <c r="J35" s="166"/>
      <c r="K35" s="44">
        <f>60*60*24*365</f>
        <v>31536000</v>
      </c>
      <c r="L35" s="44">
        <f t="shared" ref="L35:O35" si="148">60*60*24*365</f>
        <v>31536000</v>
      </c>
      <c r="M35" s="44">
        <f t="shared" si="148"/>
        <v>31536000</v>
      </c>
      <c r="N35" s="44">
        <f t="shared" si="148"/>
        <v>31536000</v>
      </c>
      <c r="O35" s="44">
        <f t="shared" si="148"/>
        <v>31536000</v>
      </c>
      <c r="R35" s="44">
        <f>60*60*24*365</f>
        <v>31536000</v>
      </c>
      <c r="S35" s="44">
        <f t="shared" ref="S35:V35" si="149">60*60*24*365</f>
        <v>31536000</v>
      </c>
      <c r="T35" s="44">
        <f t="shared" si="149"/>
        <v>31536000</v>
      </c>
      <c r="U35" s="44">
        <f t="shared" si="149"/>
        <v>31536000</v>
      </c>
      <c r="V35" s="44">
        <f t="shared" si="149"/>
        <v>31536000</v>
      </c>
      <c r="Y35" s="44">
        <f>60*60*24*365</f>
        <v>31536000</v>
      </c>
      <c r="Z35" s="44">
        <f t="shared" ref="Z35:AC35" si="150">60*60*24*365</f>
        <v>31536000</v>
      </c>
      <c r="AA35" s="44">
        <f t="shared" si="150"/>
        <v>31536000</v>
      </c>
      <c r="AB35" s="44">
        <f t="shared" si="150"/>
        <v>31536000</v>
      </c>
      <c r="AC35" s="44">
        <f t="shared" si="150"/>
        <v>31536000</v>
      </c>
      <c r="AF35" s="44">
        <f>60*60*24*365</f>
        <v>31536000</v>
      </c>
      <c r="AG35" s="44">
        <f t="shared" ref="AG35:AJ35" si="151">60*60*24*365</f>
        <v>31536000</v>
      </c>
      <c r="AH35" s="44">
        <f t="shared" si="151"/>
        <v>31536000</v>
      </c>
      <c r="AI35" s="44">
        <f t="shared" si="151"/>
        <v>31536000</v>
      </c>
      <c r="AJ35" s="44">
        <f t="shared" si="151"/>
        <v>31536000</v>
      </c>
      <c r="AK35" s="142"/>
      <c r="AN35" s="609" t="s">
        <v>464</v>
      </c>
      <c r="AO35" s="608"/>
      <c r="AP35" s="608"/>
      <c r="AQ35" s="608"/>
      <c r="AR35" s="608"/>
      <c r="AS35" s="608"/>
      <c r="AT35" s="608"/>
      <c r="AU35" s="608"/>
      <c r="AV35" s="608"/>
      <c r="AW35" s="608"/>
      <c r="AZ35" s="42" t="s">
        <v>309</v>
      </c>
      <c r="BA35" s="44">
        <f>60*60*24*365</f>
        <v>31536000</v>
      </c>
      <c r="BB35" s="44">
        <f t="shared" ref="BB35:BE35" si="152">60*60*24*365</f>
        <v>31536000</v>
      </c>
      <c r="BC35" s="44">
        <f t="shared" si="152"/>
        <v>31536000</v>
      </c>
      <c r="BD35" s="44">
        <f t="shared" si="152"/>
        <v>31536000</v>
      </c>
      <c r="BE35" s="44">
        <f t="shared" si="152"/>
        <v>31536000</v>
      </c>
      <c r="BF35" s="142"/>
      <c r="BH35" s="44">
        <f>60*60*24*365</f>
        <v>31536000</v>
      </c>
      <c r="BI35" s="44">
        <f t="shared" ref="BI35:BL35" si="153">60*60*24*365</f>
        <v>31536000</v>
      </c>
      <c r="BJ35" s="44">
        <f t="shared" si="153"/>
        <v>31536000</v>
      </c>
      <c r="BK35" s="44">
        <f t="shared" si="153"/>
        <v>31536000</v>
      </c>
      <c r="BL35" s="44">
        <f t="shared" si="153"/>
        <v>31536000</v>
      </c>
      <c r="BO35" s="44">
        <f>60*60*24*365</f>
        <v>31536000</v>
      </c>
      <c r="BP35" s="44">
        <f t="shared" ref="BP35:BS35" si="154">60*60*24*365</f>
        <v>31536000</v>
      </c>
      <c r="BQ35" s="44">
        <f t="shared" si="154"/>
        <v>31536000</v>
      </c>
      <c r="BR35" s="44">
        <f t="shared" si="154"/>
        <v>31536000</v>
      </c>
      <c r="BS35" s="44">
        <f t="shared" si="154"/>
        <v>31536000</v>
      </c>
      <c r="BV35" s="44">
        <f>60*60*24*365</f>
        <v>31536000</v>
      </c>
      <c r="BW35" s="44">
        <f t="shared" ref="BW35:BZ35" si="155">60*60*24*365</f>
        <v>31536000</v>
      </c>
      <c r="BX35" s="44">
        <f t="shared" si="155"/>
        <v>31536000</v>
      </c>
      <c r="BY35" s="44">
        <f t="shared" si="155"/>
        <v>31536000</v>
      </c>
      <c r="BZ35" s="44">
        <f t="shared" si="155"/>
        <v>31536000</v>
      </c>
      <c r="CC35" s="44">
        <f>60*60*24*365</f>
        <v>31536000</v>
      </c>
      <c r="CD35" s="44">
        <f t="shared" ref="CD35:CG35" si="156">60*60*24*365</f>
        <v>31536000</v>
      </c>
      <c r="CE35" s="44">
        <f t="shared" si="156"/>
        <v>31536000</v>
      </c>
      <c r="CF35" s="44">
        <f t="shared" si="156"/>
        <v>31536000</v>
      </c>
      <c r="CG35" s="44">
        <f t="shared" si="156"/>
        <v>31536000</v>
      </c>
      <c r="CH35" s="142"/>
    </row>
    <row r="36" spans="1:86" ht="15.6" customHeight="1" x14ac:dyDescent="0.3">
      <c r="C36" s="42" t="str">
        <f>AZ36</f>
        <v>EaB&amp;E [15] (/1)</v>
      </c>
      <c r="D36" s="44">
        <f>($D$16)/$BA$18</f>
        <v>0.35444579780755181</v>
      </c>
      <c r="E36" s="44">
        <f t="shared" ref="E36:H36" si="157">($D$16)/$BA$18</f>
        <v>0.35444579780755181</v>
      </c>
      <c r="F36" s="44">
        <f t="shared" si="157"/>
        <v>0.35444579780755181</v>
      </c>
      <c r="G36" s="44">
        <f t="shared" si="157"/>
        <v>0.35444579780755181</v>
      </c>
      <c r="H36" s="44">
        <f t="shared" si="157"/>
        <v>0.35444579780755181</v>
      </c>
      <c r="J36" s="166"/>
      <c r="K36" s="44">
        <f>D36+0.1</f>
        <v>0.45444579780755179</v>
      </c>
      <c r="L36" s="44">
        <f t="shared" ref="L36:O36" si="158">E36+0.1</f>
        <v>0.45444579780755179</v>
      </c>
      <c r="M36" s="44">
        <f t="shared" si="158"/>
        <v>0.45444579780755179</v>
      </c>
      <c r="N36" s="44">
        <f t="shared" si="158"/>
        <v>0.45444579780755179</v>
      </c>
      <c r="O36" s="44">
        <f t="shared" si="158"/>
        <v>0.45444579780755179</v>
      </c>
      <c r="R36" s="44">
        <f>D36-0.1</f>
        <v>0.25444579780755183</v>
      </c>
      <c r="S36" s="44">
        <f t="shared" ref="S36:V36" si="159">E36-0.1</f>
        <v>0.25444579780755183</v>
      </c>
      <c r="T36" s="44">
        <f t="shared" si="159"/>
        <v>0.25444579780755183</v>
      </c>
      <c r="U36" s="44">
        <f t="shared" si="159"/>
        <v>0.25444579780755183</v>
      </c>
      <c r="V36" s="44">
        <f t="shared" si="159"/>
        <v>0.25444579780755183</v>
      </c>
      <c r="Y36" s="44">
        <f>D36</f>
        <v>0.35444579780755181</v>
      </c>
      <c r="Z36" s="44">
        <f t="shared" ref="Z36" si="160">E36</f>
        <v>0.35444579780755181</v>
      </c>
      <c r="AA36" s="44">
        <f t="shared" ref="AA36" si="161">F36</f>
        <v>0.35444579780755181</v>
      </c>
      <c r="AB36" s="44">
        <f t="shared" ref="AB36" si="162">G36</f>
        <v>0.35444579780755181</v>
      </c>
      <c r="AC36" s="44">
        <f t="shared" ref="AC36" si="163">H36</f>
        <v>0.35444579780755181</v>
      </c>
      <c r="AF36" s="44">
        <f>D36</f>
        <v>0.35444579780755181</v>
      </c>
      <c r="AG36" s="44">
        <f t="shared" ref="AG36" si="164">E36</f>
        <v>0.35444579780755181</v>
      </c>
      <c r="AH36" s="44">
        <f t="shared" ref="AH36" si="165">F36</f>
        <v>0.35444579780755181</v>
      </c>
      <c r="AI36" s="44">
        <f t="shared" ref="AI36" si="166">G36</f>
        <v>0.35444579780755181</v>
      </c>
      <c r="AJ36" s="44">
        <f t="shared" ref="AJ36" si="167">H36</f>
        <v>0.35444579780755181</v>
      </c>
      <c r="AK36" s="142"/>
      <c r="AN36" s="613" t="s">
        <v>69</v>
      </c>
      <c r="AO36" s="613"/>
      <c r="AP36" s="613"/>
      <c r="AQ36" s="613"/>
      <c r="AR36" s="613"/>
      <c r="AS36" s="613"/>
      <c r="AT36" s="613"/>
      <c r="AU36" s="613"/>
      <c r="AV36" s="613"/>
      <c r="AW36" s="613"/>
      <c r="AZ36" s="42" t="s">
        <v>450</v>
      </c>
      <c r="BA36" s="44">
        <f>($BA$16)/$BA$18</f>
        <v>0.35444579780755181</v>
      </c>
      <c r="BB36" s="44">
        <f t="shared" ref="BB36:BE36" si="168">($BA$16)/$BA$18</f>
        <v>0.35444579780755181</v>
      </c>
      <c r="BC36" s="44">
        <f t="shared" si="168"/>
        <v>0.35444579780755181</v>
      </c>
      <c r="BD36" s="44">
        <f t="shared" si="168"/>
        <v>0.35444579780755181</v>
      </c>
      <c r="BE36" s="44">
        <f t="shared" si="168"/>
        <v>0.35444579780755181</v>
      </c>
      <c r="BF36" s="142"/>
      <c r="BH36" s="44">
        <f>BA36+0.1</f>
        <v>0.45444579780755179</v>
      </c>
      <c r="BI36" s="44">
        <f t="shared" ref="BI36:BL36" si="169">BB36+0.1</f>
        <v>0.45444579780755179</v>
      </c>
      <c r="BJ36" s="44">
        <f t="shared" si="169"/>
        <v>0.45444579780755179</v>
      </c>
      <c r="BK36" s="44">
        <f t="shared" si="169"/>
        <v>0.45444579780755179</v>
      </c>
      <c r="BL36" s="44">
        <f t="shared" si="169"/>
        <v>0.45444579780755179</v>
      </c>
      <c r="BO36" s="44">
        <f>BA36-0.1</f>
        <v>0.25444579780755183</v>
      </c>
      <c r="BP36" s="44">
        <f t="shared" ref="BP36:BS36" si="170">BB36-0.1</f>
        <v>0.25444579780755183</v>
      </c>
      <c r="BQ36" s="44">
        <f t="shared" si="170"/>
        <v>0.25444579780755183</v>
      </c>
      <c r="BR36" s="44">
        <f t="shared" si="170"/>
        <v>0.25444579780755183</v>
      </c>
      <c r="BS36" s="44">
        <f t="shared" si="170"/>
        <v>0.25444579780755183</v>
      </c>
      <c r="BV36" s="44">
        <f>BA36</f>
        <v>0.35444579780755181</v>
      </c>
      <c r="BW36" s="44">
        <f t="shared" ref="BW36:BZ36" si="171">BB36</f>
        <v>0.35444579780755181</v>
      </c>
      <c r="BX36" s="44">
        <f t="shared" si="171"/>
        <v>0.35444579780755181</v>
      </c>
      <c r="BY36" s="44">
        <f t="shared" si="171"/>
        <v>0.35444579780755181</v>
      </c>
      <c r="BZ36" s="44">
        <f t="shared" si="171"/>
        <v>0.35444579780755181</v>
      </c>
      <c r="CC36" s="44">
        <f>BA36</f>
        <v>0.35444579780755181</v>
      </c>
      <c r="CD36" s="44">
        <f t="shared" ref="CD36:CG36" si="172">BB36</f>
        <v>0.35444579780755181</v>
      </c>
      <c r="CE36" s="44">
        <f t="shared" si="172"/>
        <v>0.35444579780755181</v>
      </c>
      <c r="CF36" s="44">
        <f t="shared" si="172"/>
        <v>0.35444579780755181</v>
      </c>
      <c r="CG36" s="44">
        <f t="shared" si="172"/>
        <v>0.35444579780755181</v>
      </c>
      <c r="CH36" s="142"/>
    </row>
    <row r="37" spans="1:86" ht="18.600000000000001" customHeight="1" x14ac:dyDescent="0.3">
      <c r="C37" s="42" t="s">
        <v>459</v>
      </c>
      <c r="D37" s="309">
        <f>(D9*365*10*24)/(100*($C$3/D4))</f>
        <v>5.1508800000000007E-2</v>
      </c>
      <c r="E37" s="309">
        <f>(D9*365*10*24)/(100*($C$3/D4))</f>
        <v>5.1508800000000007E-2</v>
      </c>
      <c r="F37" s="309">
        <f>(D9*365*10*24)/(100*($C$3/D4))</f>
        <v>5.1508800000000007E-2</v>
      </c>
      <c r="G37" s="309">
        <f>(D9*365*10*24)/(100*($C$3/D4))</f>
        <v>5.1508800000000007E-2</v>
      </c>
      <c r="H37" s="309">
        <f>(D9*365*10*24)/(100*($C$3/D4))</f>
        <v>5.1508800000000007E-2</v>
      </c>
      <c r="J37" s="166"/>
      <c r="K37" s="309">
        <f>D37</f>
        <v>5.1508800000000007E-2</v>
      </c>
      <c r="L37" s="309">
        <f t="shared" ref="L37:O38" si="173">E37</f>
        <v>5.1508800000000007E-2</v>
      </c>
      <c r="M37" s="309">
        <f t="shared" si="173"/>
        <v>5.1508800000000007E-2</v>
      </c>
      <c r="N37" s="309">
        <f t="shared" si="173"/>
        <v>5.1508800000000007E-2</v>
      </c>
      <c r="O37" s="309">
        <f t="shared" si="173"/>
        <v>5.1508800000000007E-2</v>
      </c>
      <c r="R37" s="309">
        <f>K37</f>
        <v>5.1508800000000007E-2</v>
      </c>
      <c r="S37" s="309">
        <f t="shared" ref="S37:V37" si="174">L37</f>
        <v>5.1508800000000007E-2</v>
      </c>
      <c r="T37" s="309">
        <f t="shared" si="174"/>
        <v>5.1508800000000007E-2</v>
      </c>
      <c r="U37" s="309">
        <f t="shared" si="174"/>
        <v>5.1508800000000007E-2</v>
      </c>
      <c r="V37" s="309">
        <f t="shared" si="174"/>
        <v>5.1508800000000007E-2</v>
      </c>
      <c r="Y37" s="309">
        <f>R37</f>
        <v>5.1508800000000007E-2</v>
      </c>
      <c r="Z37" s="309">
        <f t="shared" ref="Z37" si="175">S37</f>
        <v>5.1508800000000007E-2</v>
      </c>
      <c r="AA37" s="309">
        <f t="shared" ref="AA37" si="176">T37</f>
        <v>5.1508800000000007E-2</v>
      </c>
      <c r="AB37" s="309">
        <f t="shared" ref="AB37" si="177">U37</f>
        <v>5.1508800000000007E-2</v>
      </c>
      <c r="AC37" s="309">
        <f t="shared" ref="AC37" si="178">V37</f>
        <v>5.1508800000000007E-2</v>
      </c>
      <c r="AF37" s="309">
        <f>Y37</f>
        <v>5.1508800000000007E-2</v>
      </c>
      <c r="AG37" s="309">
        <f t="shared" ref="AG37" si="179">Z37</f>
        <v>5.1508800000000007E-2</v>
      </c>
      <c r="AH37" s="309">
        <f t="shared" ref="AH37" si="180">AA37</f>
        <v>5.1508800000000007E-2</v>
      </c>
      <c r="AI37" s="309">
        <f t="shared" ref="AI37" si="181">AB37</f>
        <v>5.1508800000000007E-2</v>
      </c>
      <c r="AJ37" s="309">
        <f t="shared" ref="AJ37" si="182">AC37</f>
        <v>5.1508800000000007E-2</v>
      </c>
      <c r="AK37" s="142"/>
      <c r="AN37" s="600" t="s">
        <v>340</v>
      </c>
      <c r="AO37" s="599"/>
      <c r="AP37" s="599"/>
      <c r="AQ37" s="599"/>
      <c r="AR37" s="599"/>
      <c r="AS37" s="599"/>
      <c r="AT37" s="599"/>
      <c r="AU37" s="599"/>
      <c r="AV37" s="599"/>
      <c r="AW37" s="599"/>
      <c r="AZ37" s="42" t="str">
        <f>C37</f>
        <v>Total lifetime operational losses (OL) [10],[15] (/1)</v>
      </c>
      <c r="BA37" s="309">
        <f>(BA9*365*10*24)/(100*(AZ3/BA4))</f>
        <v>2.5754400000000004E-2</v>
      </c>
      <c r="BB37" s="309">
        <f>(BA9*365*10*24)/(100*(AZ3/BA4))</f>
        <v>2.5754400000000004E-2</v>
      </c>
      <c r="BC37" s="309">
        <f>(BA9*365*10*24)/(100*(AZ3/BA4))</f>
        <v>2.5754400000000004E-2</v>
      </c>
      <c r="BD37" s="309">
        <f>(BA9*365*10*24)/(100*(AZ3/BA4))</f>
        <v>2.5754400000000004E-2</v>
      </c>
      <c r="BE37" s="309">
        <f>(BA9*365*10*24)/(100*(AZ3/BA4))</f>
        <v>2.5754400000000004E-2</v>
      </c>
      <c r="BF37" s="142"/>
      <c r="BH37" s="309">
        <f>BA37</f>
        <v>2.5754400000000004E-2</v>
      </c>
      <c r="BI37" s="309">
        <f t="shared" ref="BI37:BL38" si="183">BB37</f>
        <v>2.5754400000000004E-2</v>
      </c>
      <c r="BJ37" s="309">
        <f t="shared" si="183"/>
        <v>2.5754400000000004E-2</v>
      </c>
      <c r="BK37" s="309">
        <f t="shared" si="183"/>
        <v>2.5754400000000004E-2</v>
      </c>
      <c r="BL37" s="309">
        <f t="shared" si="183"/>
        <v>2.5754400000000004E-2</v>
      </c>
      <c r="BO37" s="309">
        <f>BH37</f>
        <v>2.5754400000000004E-2</v>
      </c>
      <c r="BP37" s="309">
        <f t="shared" ref="BP37:BS37" si="184">BI37</f>
        <v>2.5754400000000004E-2</v>
      </c>
      <c r="BQ37" s="309">
        <f t="shared" si="184"/>
        <v>2.5754400000000004E-2</v>
      </c>
      <c r="BR37" s="309">
        <f t="shared" si="184"/>
        <v>2.5754400000000004E-2</v>
      </c>
      <c r="BS37" s="309">
        <f t="shared" si="184"/>
        <v>2.5754400000000004E-2</v>
      </c>
      <c r="BV37" s="309">
        <f>BO37</f>
        <v>2.5754400000000004E-2</v>
      </c>
      <c r="BW37" s="309">
        <f t="shared" ref="BW37:BZ37" si="185">BP37</f>
        <v>2.5754400000000004E-2</v>
      </c>
      <c r="BX37" s="309">
        <f t="shared" si="185"/>
        <v>2.5754400000000004E-2</v>
      </c>
      <c r="BY37" s="309">
        <f t="shared" si="185"/>
        <v>2.5754400000000004E-2</v>
      </c>
      <c r="BZ37" s="309">
        <f t="shared" si="185"/>
        <v>2.5754400000000004E-2</v>
      </c>
      <c r="CC37" s="309">
        <f>BV37</f>
        <v>2.5754400000000004E-2</v>
      </c>
      <c r="CD37" s="309">
        <f t="shared" ref="CD37:CG37" si="186">BW37</f>
        <v>2.5754400000000004E-2</v>
      </c>
      <c r="CE37" s="309">
        <f t="shared" si="186"/>
        <v>2.5754400000000004E-2</v>
      </c>
      <c r="CF37" s="309">
        <f t="shared" si="186"/>
        <v>2.5754400000000004E-2</v>
      </c>
      <c r="CG37" s="309">
        <f t="shared" si="186"/>
        <v>2.5754400000000004E-2</v>
      </c>
      <c r="CH37" s="142"/>
    </row>
    <row r="38" spans="1:86" ht="15" customHeight="1" x14ac:dyDescent="0.3">
      <c r="C38" s="42" t="str">
        <f>AZ38</f>
        <v>Charge losses ratio (CL) [15] (/1)</v>
      </c>
      <c r="D38" s="44">
        <f>$D$17/$BA$18</f>
        <v>0.21315468940316687</v>
      </c>
      <c r="E38" s="44">
        <f t="shared" ref="E38:H38" si="187">$D$17/$BA$18</f>
        <v>0.21315468940316687</v>
      </c>
      <c r="F38" s="44">
        <f t="shared" si="187"/>
        <v>0.21315468940316687</v>
      </c>
      <c r="G38" s="44">
        <f t="shared" si="187"/>
        <v>0.21315468940316687</v>
      </c>
      <c r="H38" s="44">
        <f t="shared" si="187"/>
        <v>0.21315468940316687</v>
      </c>
      <c r="J38" s="166"/>
      <c r="K38" s="44">
        <f>D38</f>
        <v>0.21315468940316687</v>
      </c>
      <c r="L38" s="44">
        <f t="shared" si="173"/>
        <v>0.21315468940316687</v>
      </c>
      <c r="M38" s="44">
        <f t="shared" si="173"/>
        <v>0.21315468940316687</v>
      </c>
      <c r="N38" s="44">
        <f t="shared" si="173"/>
        <v>0.21315468940316687</v>
      </c>
      <c r="O38" s="44">
        <f t="shared" si="173"/>
        <v>0.21315468940316687</v>
      </c>
      <c r="R38" s="44">
        <f>D38</f>
        <v>0.21315468940316687</v>
      </c>
      <c r="S38" s="44">
        <f t="shared" ref="S38:V38" si="188">E38</f>
        <v>0.21315468940316687</v>
      </c>
      <c r="T38" s="44">
        <f t="shared" si="188"/>
        <v>0.21315468940316687</v>
      </c>
      <c r="U38" s="44">
        <f t="shared" si="188"/>
        <v>0.21315468940316687</v>
      </c>
      <c r="V38" s="44">
        <f t="shared" si="188"/>
        <v>0.21315468940316687</v>
      </c>
      <c r="Y38" s="44">
        <f>D38+0.1</f>
        <v>0.31315468940316687</v>
      </c>
      <c r="Z38" s="44">
        <f t="shared" ref="Z38" si="189">E38+0.1</f>
        <v>0.31315468940316687</v>
      </c>
      <c r="AA38" s="44">
        <f t="shared" ref="AA38" si="190">F38+0.1</f>
        <v>0.31315468940316687</v>
      </c>
      <c r="AB38" s="44">
        <f t="shared" ref="AB38" si="191">G38+0.1</f>
        <v>0.31315468940316687</v>
      </c>
      <c r="AC38" s="44">
        <f t="shared" ref="AC38" si="192">H38+0.1</f>
        <v>0.31315468940316687</v>
      </c>
      <c r="AF38" s="44">
        <f>D38-0.1</f>
        <v>0.11315468940316686</v>
      </c>
      <c r="AG38" s="44">
        <f t="shared" ref="AG38" si="193">E38-0.1</f>
        <v>0.11315468940316686</v>
      </c>
      <c r="AH38" s="44">
        <f t="shared" ref="AH38" si="194">F38-0.1</f>
        <v>0.11315468940316686</v>
      </c>
      <c r="AI38" s="44">
        <f t="shared" ref="AI38" si="195">G38-0.1</f>
        <v>0.11315468940316686</v>
      </c>
      <c r="AJ38" s="44">
        <f t="shared" ref="AJ38" si="196">H38-0.1</f>
        <v>0.11315468940316686</v>
      </c>
      <c r="AK38" s="142"/>
      <c r="AN38" s="588" t="s">
        <v>440</v>
      </c>
      <c r="AO38" s="588"/>
      <c r="AP38" s="588"/>
      <c r="AQ38" s="588"/>
      <c r="AR38" s="588"/>
      <c r="AS38" s="588"/>
      <c r="AT38" s="588"/>
      <c r="AU38" s="588"/>
      <c r="AV38" s="588"/>
      <c r="AW38" s="588"/>
      <c r="AZ38" s="42" t="s">
        <v>461</v>
      </c>
      <c r="BA38" s="44">
        <f>$BA$17/$BA$18</f>
        <v>0.21315468940316687</v>
      </c>
      <c r="BB38" s="44">
        <f t="shared" ref="BB38:BE38" si="197">$BA$17/$BA$18</f>
        <v>0.21315468940316687</v>
      </c>
      <c r="BC38" s="44">
        <f t="shared" si="197"/>
        <v>0.21315468940316687</v>
      </c>
      <c r="BD38" s="44">
        <f t="shared" si="197"/>
        <v>0.21315468940316687</v>
      </c>
      <c r="BE38" s="44">
        <f t="shared" si="197"/>
        <v>0.21315468940316687</v>
      </c>
      <c r="BF38" s="142"/>
      <c r="BH38" s="44">
        <f>BA38</f>
        <v>0.21315468940316687</v>
      </c>
      <c r="BI38" s="44">
        <f t="shared" si="183"/>
        <v>0.21315468940316687</v>
      </c>
      <c r="BJ38" s="44">
        <f t="shared" si="183"/>
        <v>0.21315468940316687</v>
      </c>
      <c r="BK38" s="44">
        <f t="shared" si="183"/>
        <v>0.21315468940316687</v>
      </c>
      <c r="BL38" s="44">
        <f t="shared" si="183"/>
        <v>0.21315468940316687</v>
      </c>
      <c r="BO38" s="44">
        <f>BA38</f>
        <v>0.21315468940316687</v>
      </c>
      <c r="BP38" s="44">
        <f t="shared" ref="BP38:BS38" si="198">BB38</f>
        <v>0.21315468940316687</v>
      </c>
      <c r="BQ38" s="44">
        <f t="shared" si="198"/>
        <v>0.21315468940316687</v>
      </c>
      <c r="BR38" s="44">
        <f t="shared" si="198"/>
        <v>0.21315468940316687</v>
      </c>
      <c r="BS38" s="44">
        <f t="shared" si="198"/>
        <v>0.21315468940316687</v>
      </c>
      <c r="BV38" s="44">
        <f>BA38+0.1</f>
        <v>0.31315468940316687</v>
      </c>
      <c r="BW38" s="44">
        <f t="shared" ref="BW38:BZ38" si="199">BB38+0.1</f>
        <v>0.31315468940316687</v>
      </c>
      <c r="BX38" s="44">
        <f t="shared" si="199"/>
        <v>0.31315468940316687</v>
      </c>
      <c r="BY38" s="44">
        <f t="shared" si="199"/>
        <v>0.31315468940316687</v>
      </c>
      <c r="BZ38" s="44">
        <f t="shared" si="199"/>
        <v>0.31315468940316687</v>
      </c>
      <c r="CC38" s="44">
        <f>BA38-0.1</f>
        <v>0.11315468940316686</v>
      </c>
      <c r="CD38" s="44">
        <f t="shared" ref="CD38:CG38" si="200">BB38-0.1</f>
        <v>0.11315468940316686</v>
      </c>
      <c r="CE38" s="44">
        <f t="shared" si="200"/>
        <v>0.11315468940316686</v>
      </c>
      <c r="CF38" s="44">
        <f t="shared" si="200"/>
        <v>0.11315468940316686</v>
      </c>
      <c r="CG38" s="44">
        <f t="shared" si="200"/>
        <v>0.11315468940316686</v>
      </c>
      <c r="CH38" s="142"/>
    </row>
    <row r="39" spans="1:86" ht="15.6" customHeight="1" x14ac:dyDescent="0.3">
      <c r="C39" s="42" t="s">
        <v>303</v>
      </c>
      <c r="D39" s="43">
        <f>D35*D33*D30*(1-D37)*(1-D36)</f>
        <v>314898.41823560122</v>
      </c>
      <c r="E39" s="43">
        <f>E35*E33*E30*(1-E37)*(1-E36)</f>
        <v>314898.41823560122</v>
      </c>
      <c r="F39" s="43">
        <f>F35*F33*F30*(1-F37)*(1-F36)</f>
        <v>314898.41823560122</v>
      </c>
      <c r="G39" s="43">
        <f>G35*G33*G30*(1-G37)*(1-G36)</f>
        <v>314898.41823560122</v>
      </c>
      <c r="H39" s="43">
        <f>H35*H33*H30*(1-H37)*(1-H36)</f>
        <v>314898.41823560122</v>
      </c>
      <c r="J39" s="166"/>
      <c r="K39" s="43">
        <f>K35*K33*K30*(1-K37)*(1-K36)</f>
        <v>266118.87080702977</v>
      </c>
      <c r="L39" s="43">
        <f>L35*L33*L30*(1-L37)*(1-L36)</f>
        <v>266118.87080702977</v>
      </c>
      <c r="M39" s="43">
        <f>M35*M33*M30*(1-M37)*(1-M36)</f>
        <v>266118.87080702977</v>
      </c>
      <c r="N39" s="43">
        <f>N35*N33*N30*(1-N37)*(1-N36)</f>
        <v>266118.87080702977</v>
      </c>
      <c r="O39" s="43">
        <f>O35*O33*O30*(1-O37)*(1-O36)</f>
        <v>266118.87080702977</v>
      </c>
      <c r="R39" s="43">
        <f>R35*R33*R30*(1-R37)*(1-R36)</f>
        <v>363677.9656641726</v>
      </c>
      <c r="S39" s="43">
        <f>S35*S33*S30*(1-S37)*(1-S36)</f>
        <v>363677.9656641726</v>
      </c>
      <c r="T39" s="43">
        <f>T35*T33*T30*(1-T37)*(1-T36)</f>
        <v>363677.9656641726</v>
      </c>
      <c r="U39" s="43">
        <f>U35*U33*U30*(1-U37)*(1-U36)</f>
        <v>363677.9656641726</v>
      </c>
      <c r="V39" s="43">
        <f>V35*V33*V30*(1-V37)*(1-V36)</f>
        <v>363677.9656641726</v>
      </c>
      <c r="Y39" s="43">
        <f>Y35*Y33*Y30*(1-Y37)*(1-Y36)</f>
        <v>314898.41823560122</v>
      </c>
      <c r="Z39" s="43">
        <f>Z35*Z33*Z30*(1-Z37)*(1-Z36)</f>
        <v>314898.41823560122</v>
      </c>
      <c r="AA39" s="43">
        <f>AA35*AA33*AA30*(1-AA37)*(1-AA36)</f>
        <v>314898.41823560122</v>
      </c>
      <c r="AB39" s="43">
        <f>AB35*AB33*AB30*(1-AB37)*(1-AB36)</f>
        <v>314898.41823560122</v>
      </c>
      <c r="AC39" s="43">
        <f>AC35*AC33*AC30*(1-AC37)*(1-AC36)</f>
        <v>314898.41823560122</v>
      </c>
      <c r="AF39" s="43">
        <f>AF35*AF33*AF30*(1-AF37)*(1-AF36)</f>
        <v>314898.41823560122</v>
      </c>
      <c r="AG39" s="43">
        <f>AG35*AG33*AG30*(1-AG37)*(1-AG36)</f>
        <v>314898.41823560122</v>
      </c>
      <c r="AH39" s="43">
        <f>AH35*AH33*AH30*(1-AH37)*(1-AH36)</f>
        <v>314898.41823560122</v>
      </c>
      <c r="AI39" s="43">
        <f>AI35*AI33*AI30*(1-AI37)*(1-AI36)</f>
        <v>314898.41823560122</v>
      </c>
      <c r="AJ39" s="43">
        <f>AJ35*AJ33*AJ30*(1-AJ37)*(1-AJ36)</f>
        <v>314898.41823560122</v>
      </c>
      <c r="AK39" s="142"/>
      <c r="AN39" s="588"/>
      <c r="AO39" s="588"/>
      <c r="AP39" s="588"/>
      <c r="AQ39" s="588"/>
      <c r="AR39" s="588"/>
      <c r="AS39" s="588"/>
      <c r="AT39" s="588"/>
      <c r="AU39" s="588"/>
      <c r="AV39" s="588"/>
      <c r="AW39" s="588"/>
      <c r="AZ39" s="42" t="s">
        <v>303</v>
      </c>
      <c r="BA39" s="43">
        <f>BA35*BA33*BA30*(1-BA37)*(1-BA36)</f>
        <v>646897.72222028882</v>
      </c>
      <c r="BB39" s="43">
        <f>BB35*BB33*BB30*(1-BB37)*(1-BB36)</f>
        <v>646897.72222028882</v>
      </c>
      <c r="BC39" s="43">
        <f>BC35*BC33*BC30*(1-BC37)*(1-BC36)</f>
        <v>646897.72222028882</v>
      </c>
      <c r="BD39" s="43">
        <f>BD35*BD33*BD30*(1-BD37)*(1-BD36)</f>
        <v>646897.72222028882</v>
      </c>
      <c r="BE39" s="43">
        <f>BE35*BE33*BE30*(1-BE37)*(1-BE36)</f>
        <v>646897.72222028882</v>
      </c>
      <c r="BF39" s="142"/>
      <c r="BH39" s="43">
        <f>BH35*BH33*BH30*(1-BH37)*(1-BH36)</f>
        <v>546689.60336314596</v>
      </c>
      <c r="BI39" s="43">
        <f>BI35*BI33*BI30*(1-BI37)*(1-BI36)</f>
        <v>546689.60336314596</v>
      </c>
      <c r="BJ39" s="43">
        <f>BJ35*BJ33*BJ30*(1-BJ37)*(1-BJ36)</f>
        <v>546689.60336314596</v>
      </c>
      <c r="BK39" s="43">
        <f>BK35*BK33*BK30*(1-BK37)*(1-BK36)</f>
        <v>546689.60336314596</v>
      </c>
      <c r="BL39" s="43">
        <f>BL35*BL33*BL30*(1-BL37)*(1-BL36)</f>
        <v>546689.60336314596</v>
      </c>
      <c r="BO39" s="43">
        <f>BO35*BO33*BO30*(1-BO37)*(1-BO36)</f>
        <v>747105.84107743169</v>
      </c>
      <c r="BP39" s="43">
        <f>BP35*BP33*BP30*(1-BP37)*(1-BP36)</f>
        <v>747105.84107743169</v>
      </c>
      <c r="BQ39" s="43">
        <f>BQ35*BQ33*BQ30*(1-BQ37)*(1-BQ36)</f>
        <v>747105.84107743169</v>
      </c>
      <c r="BR39" s="43">
        <f>BR35*BR33*BR30*(1-BR37)*(1-BR36)</f>
        <v>747105.84107743169</v>
      </c>
      <c r="BS39" s="43">
        <f>BS35*BS33*BS30*(1-BS37)*(1-BS36)</f>
        <v>747105.84107743169</v>
      </c>
      <c r="BV39" s="43">
        <f>BV35*BV33*BV30*(1-BV37)*(1-BV36)</f>
        <v>646897.72222028882</v>
      </c>
      <c r="BW39" s="43">
        <f>BW35*BW33*BW30*(1-BW37)*(1-BW36)</f>
        <v>646897.72222028882</v>
      </c>
      <c r="BX39" s="43">
        <f>BX35*BX33*BX30*(1-BX37)*(1-BX36)</f>
        <v>646897.72222028882</v>
      </c>
      <c r="BY39" s="43">
        <f>BY35*BY33*BY30*(1-BY37)*(1-BY36)</f>
        <v>646897.72222028882</v>
      </c>
      <c r="BZ39" s="43">
        <f>BZ35*BZ33*BZ30*(1-BZ37)*(1-BZ36)</f>
        <v>646897.72222028882</v>
      </c>
      <c r="CC39" s="43">
        <f>CC35*CC33*CC30*(1-CC37)*(1-CC36)</f>
        <v>646897.72222028882</v>
      </c>
      <c r="CD39" s="43">
        <f>CD35*CD33*CD30*(1-CD37)*(1-CD36)</f>
        <v>646897.72222028882</v>
      </c>
      <c r="CE39" s="43">
        <f>CE35*CE33*CE30*(1-CE37)*(1-CE36)</f>
        <v>646897.72222028882</v>
      </c>
      <c r="CF39" s="43">
        <f>CF35*CF33*CF30*(1-CF37)*(1-CF36)</f>
        <v>646897.72222028882</v>
      </c>
      <c r="CG39" s="43">
        <f>CG35*CG33*CG30*(1-CG37)*(1-CG36)</f>
        <v>646897.72222028882</v>
      </c>
      <c r="CH39" s="142"/>
    </row>
    <row r="40" spans="1:86" ht="14.4" customHeight="1" x14ac:dyDescent="0.3">
      <c r="C40" s="42" t="s">
        <v>304</v>
      </c>
      <c r="D40" s="43">
        <f>D35*D33*D30*(1-D37)</f>
        <v>487795.47428571433</v>
      </c>
      <c r="E40" s="43">
        <f>E35*E33*E30*(1-E37)</f>
        <v>487795.47428571433</v>
      </c>
      <c r="F40" s="43">
        <f>F35*F33*F30*(1-F37)</f>
        <v>487795.47428571433</v>
      </c>
      <c r="G40" s="43">
        <f>G35*G33*G30*(1-G37)</f>
        <v>487795.47428571433</v>
      </c>
      <c r="H40" s="43">
        <f>H35*H33*H30*(1-H37)</f>
        <v>487795.47428571433</v>
      </c>
      <c r="J40" s="166"/>
      <c r="K40" s="43">
        <f>K35*K33*K30*(1-K37)</f>
        <v>487795.47428571433</v>
      </c>
      <c r="L40" s="43">
        <f>L35*L33*L30*(1-L37)</f>
        <v>487795.47428571433</v>
      </c>
      <c r="M40" s="43">
        <f>M35*M33*M30*(1-M37)</f>
        <v>487795.47428571433</v>
      </c>
      <c r="N40" s="43">
        <f>N35*N33*N30*(1-N37)</f>
        <v>487795.47428571433</v>
      </c>
      <c r="O40" s="43">
        <f>O35*O33*O30*(1-O37)</f>
        <v>487795.47428571433</v>
      </c>
      <c r="R40" s="43">
        <f>R35*R33*R30*(1-R37)</f>
        <v>487795.47428571433</v>
      </c>
      <c r="S40" s="43">
        <f>S35*S33*S30*(1-S37)</f>
        <v>487795.47428571433</v>
      </c>
      <c r="T40" s="43">
        <f>T35*T33*T30*(1-T37)</f>
        <v>487795.47428571433</v>
      </c>
      <c r="U40" s="43">
        <f>U35*U33*U30*(1-U37)</f>
        <v>487795.47428571433</v>
      </c>
      <c r="V40" s="43">
        <f>V35*V33*V30*(1-V37)</f>
        <v>487795.47428571433</v>
      </c>
      <c r="Y40" s="43">
        <f>Y35*Y33*Y30*(1-Y37)</f>
        <v>487795.47428571433</v>
      </c>
      <c r="Z40" s="43">
        <f>Z35*Z33*Z30*(1-Z37)</f>
        <v>487795.47428571433</v>
      </c>
      <c r="AA40" s="43">
        <f>AA35*AA33*AA30*(1-AA37)</f>
        <v>487795.47428571433</v>
      </c>
      <c r="AB40" s="43">
        <f>AB35*AB33*AB30*(1-AB37)</f>
        <v>487795.47428571433</v>
      </c>
      <c r="AC40" s="43">
        <f>AC35*AC33*AC30*(1-AC37)</f>
        <v>487795.47428571433</v>
      </c>
      <c r="AF40" s="43">
        <f>AF35*AF33*AF30*(1-AF37)</f>
        <v>487795.47428571433</v>
      </c>
      <c r="AG40" s="43">
        <f>AG35*AG33*AG30*(1-AG37)</f>
        <v>487795.47428571433</v>
      </c>
      <c r="AH40" s="43">
        <f>AH35*AH33*AH30*(1-AH37)</f>
        <v>487795.47428571433</v>
      </c>
      <c r="AI40" s="43">
        <f>AI35*AI33*AI30*(1-AI37)</f>
        <v>487795.47428571433</v>
      </c>
      <c r="AJ40" s="43">
        <f>AJ35*AJ33*AJ30*(1-AJ37)</f>
        <v>487795.47428571433</v>
      </c>
      <c r="AK40" s="142"/>
      <c r="AN40" s="609" t="s">
        <v>341</v>
      </c>
      <c r="AO40" s="608"/>
      <c r="AP40" s="608"/>
      <c r="AQ40" s="608"/>
      <c r="AR40" s="608"/>
      <c r="AS40" s="608"/>
      <c r="AT40" s="608"/>
      <c r="AU40" s="608"/>
      <c r="AV40" s="608"/>
      <c r="AW40" s="608"/>
      <c r="AZ40" s="42" t="s">
        <v>304</v>
      </c>
      <c r="BA40" s="43">
        <f>BA35*BA33*BA30*(1-BA37)</f>
        <v>1002081.1885714286</v>
      </c>
      <c r="BB40" s="43">
        <f>BB35*BB33*BB30*(1-BB37)</f>
        <v>1002081.1885714286</v>
      </c>
      <c r="BC40" s="43">
        <f>BC35*BC33*BC30*(1-BC37)</f>
        <v>1002081.1885714286</v>
      </c>
      <c r="BD40" s="43">
        <f>BD35*BD33*BD30*(1-BD37)</f>
        <v>1002081.1885714286</v>
      </c>
      <c r="BE40" s="43">
        <f>BE35*BE33*BE30*(1-BE37)</f>
        <v>1002081.1885714286</v>
      </c>
      <c r="BF40" s="142"/>
      <c r="BH40" s="43">
        <f>BH35*BH33*BH30*(1-BH37)</f>
        <v>1002081.1885714286</v>
      </c>
      <c r="BI40" s="43">
        <f>BI35*BI33*BI30*(1-BI37)</f>
        <v>1002081.1885714286</v>
      </c>
      <c r="BJ40" s="43">
        <f>BJ35*BJ33*BJ30*(1-BJ37)</f>
        <v>1002081.1885714286</v>
      </c>
      <c r="BK40" s="43">
        <f>BK35*BK33*BK30*(1-BK37)</f>
        <v>1002081.1885714286</v>
      </c>
      <c r="BL40" s="43">
        <f>BL35*BL33*BL30*(1-BL37)</f>
        <v>1002081.1885714286</v>
      </c>
      <c r="BO40" s="43">
        <f>BO35*BO33*BO30*(1-BO37)</f>
        <v>1002081.1885714286</v>
      </c>
      <c r="BP40" s="43">
        <f>BP35*BP33*BP30*(1-BP37)</f>
        <v>1002081.1885714286</v>
      </c>
      <c r="BQ40" s="43">
        <f>BQ35*BQ33*BQ30*(1-BQ37)</f>
        <v>1002081.1885714286</v>
      </c>
      <c r="BR40" s="43">
        <f>BR35*BR33*BR30*(1-BR37)</f>
        <v>1002081.1885714286</v>
      </c>
      <c r="BS40" s="43">
        <f>BS35*BS33*BS30*(1-BS37)</f>
        <v>1002081.1885714286</v>
      </c>
      <c r="BV40" s="43">
        <f>BV35*BV33*BV30*(1-BV37)</f>
        <v>1002081.1885714286</v>
      </c>
      <c r="BW40" s="43">
        <f>BW35*BW33*BW30*(1-BW37)</f>
        <v>1002081.1885714286</v>
      </c>
      <c r="BX40" s="43">
        <f>BX35*BX33*BX30*(1-BX37)</f>
        <v>1002081.1885714286</v>
      </c>
      <c r="BY40" s="43">
        <f>BY35*BY33*BY30*(1-BY37)</f>
        <v>1002081.1885714286</v>
      </c>
      <c r="BZ40" s="43">
        <f>BZ35*BZ33*BZ30*(1-BZ37)</f>
        <v>1002081.1885714286</v>
      </c>
      <c r="CC40" s="43">
        <f>CC35*CC33*CC30*(1-CC37)</f>
        <v>1002081.1885714286</v>
      </c>
      <c r="CD40" s="43">
        <f>CD35*CD33*CD30*(1-CD37)</f>
        <v>1002081.1885714286</v>
      </c>
      <c r="CE40" s="43">
        <f>CE35*CE33*CE30*(1-CE37)</f>
        <v>1002081.1885714286</v>
      </c>
      <c r="CF40" s="43">
        <f>CF35*CF33*CF30*(1-CF37)</f>
        <v>1002081.1885714286</v>
      </c>
      <c r="CG40" s="43">
        <f>CG35*CG33*CG30*(1-CG37)</f>
        <v>1002081.1885714286</v>
      </c>
      <c r="CH40" s="142"/>
    </row>
    <row r="41" spans="1:86" ht="15.6" customHeight="1" x14ac:dyDescent="0.3">
      <c r="C41" s="42" t="s">
        <v>428</v>
      </c>
      <c r="D41" s="43">
        <f>EnU!$L$44</f>
        <v>220165.02431000001</v>
      </c>
      <c r="E41" s="43">
        <f>EnU!$L$44</f>
        <v>220165.02431000001</v>
      </c>
      <c r="F41" s="43">
        <f>EnU!$L$44</f>
        <v>220165.02431000001</v>
      </c>
      <c r="G41" s="43">
        <f>EnU!$L$44</f>
        <v>220165.02431000001</v>
      </c>
      <c r="H41" s="43">
        <f>EnU!$L$44</f>
        <v>220165.02431000001</v>
      </c>
      <c r="J41" s="166"/>
      <c r="K41" s="43">
        <f>EnU!$L$44</f>
        <v>220165.02431000001</v>
      </c>
      <c r="L41" s="43">
        <f>EnU!$L$44</f>
        <v>220165.02431000001</v>
      </c>
      <c r="M41" s="43">
        <f>EnU!$L$44</f>
        <v>220165.02431000001</v>
      </c>
      <c r="N41" s="43">
        <f>EnU!$L$44</f>
        <v>220165.02431000001</v>
      </c>
      <c r="O41" s="43">
        <f>EnU!$L$44</f>
        <v>220165.02431000001</v>
      </c>
      <c r="R41" s="43">
        <f>EnU!$L$44</f>
        <v>220165.02431000001</v>
      </c>
      <c r="S41" s="43">
        <f>EnU!$L$44</f>
        <v>220165.02431000001</v>
      </c>
      <c r="T41" s="43">
        <f>EnU!$L$44</f>
        <v>220165.02431000001</v>
      </c>
      <c r="U41" s="43">
        <f>EnU!$L$44</f>
        <v>220165.02431000001</v>
      </c>
      <c r="V41" s="43">
        <f>EnU!$L$44</f>
        <v>220165.02431000001</v>
      </c>
      <c r="Y41" s="43">
        <f>EnU!$L$44</f>
        <v>220165.02431000001</v>
      </c>
      <c r="Z41" s="43">
        <f>EnU!$L$44</f>
        <v>220165.02431000001</v>
      </c>
      <c r="AA41" s="43">
        <f>EnU!$L$44</f>
        <v>220165.02431000001</v>
      </c>
      <c r="AB41" s="43">
        <f>EnU!$L$44</f>
        <v>220165.02431000001</v>
      </c>
      <c r="AC41" s="43">
        <f>EnU!$L$44</f>
        <v>220165.02431000001</v>
      </c>
      <c r="AF41" s="43">
        <f>EnU!$L$44</f>
        <v>220165.02431000001</v>
      </c>
      <c r="AG41" s="43">
        <f>EnU!$L$44</f>
        <v>220165.02431000001</v>
      </c>
      <c r="AH41" s="43">
        <f>EnU!$L$44</f>
        <v>220165.02431000001</v>
      </c>
      <c r="AI41" s="43">
        <f>EnU!$L$44</f>
        <v>220165.02431000001</v>
      </c>
      <c r="AJ41" s="43">
        <f>EnU!$L$44</f>
        <v>220165.02431000001</v>
      </c>
      <c r="AK41" s="142"/>
      <c r="AN41" s="608"/>
      <c r="AO41" s="608"/>
      <c r="AP41" s="608"/>
      <c r="AQ41" s="608"/>
      <c r="AR41" s="608"/>
      <c r="AS41" s="608"/>
      <c r="AT41" s="608"/>
      <c r="AU41" s="608"/>
      <c r="AV41" s="608"/>
      <c r="AW41" s="608"/>
      <c r="AZ41" s="42" t="s">
        <v>428</v>
      </c>
      <c r="BA41" s="43">
        <f>EnU!$L$44</f>
        <v>220165.02431000001</v>
      </c>
      <c r="BB41" s="43">
        <f>EnU!$L$44</f>
        <v>220165.02431000001</v>
      </c>
      <c r="BC41" s="43">
        <f>EnU!$L$44</f>
        <v>220165.02431000001</v>
      </c>
      <c r="BD41" s="43">
        <f>EnU!$L$44</f>
        <v>220165.02431000001</v>
      </c>
      <c r="BE41" s="43">
        <f>EnU!$L$44</f>
        <v>220165.02431000001</v>
      </c>
      <c r="BF41" s="142"/>
      <c r="BH41" s="43">
        <f>EnU!$L$44</f>
        <v>220165.02431000001</v>
      </c>
      <c r="BI41" s="43">
        <f>EnU!$L$44</f>
        <v>220165.02431000001</v>
      </c>
      <c r="BJ41" s="43">
        <f>EnU!$L$44</f>
        <v>220165.02431000001</v>
      </c>
      <c r="BK41" s="43">
        <f>EnU!$L$44</f>
        <v>220165.02431000001</v>
      </c>
      <c r="BL41" s="43">
        <f>EnU!$L$44</f>
        <v>220165.02431000001</v>
      </c>
      <c r="BO41" s="43">
        <f>EnU!$L$44</f>
        <v>220165.02431000001</v>
      </c>
      <c r="BP41" s="43">
        <f>EnU!$L$44</f>
        <v>220165.02431000001</v>
      </c>
      <c r="BQ41" s="43">
        <f>EnU!$L$44</f>
        <v>220165.02431000001</v>
      </c>
      <c r="BR41" s="43">
        <f>EnU!$L$44</f>
        <v>220165.02431000001</v>
      </c>
      <c r="BS41" s="43">
        <f>EnU!$L$44</f>
        <v>220165.02431000001</v>
      </c>
      <c r="BV41" s="43">
        <f>EnU!$L$44</f>
        <v>220165.02431000001</v>
      </c>
      <c r="BW41" s="43">
        <f>EnU!$L$44</f>
        <v>220165.02431000001</v>
      </c>
      <c r="BX41" s="43">
        <f>EnU!$L$44</f>
        <v>220165.02431000001</v>
      </c>
      <c r="BY41" s="43">
        <f>EnU!$L$44</f>
        <v>220165.02431000001</v>
      </c>
      <c r="BZ41" s="43">
        <f>EnU!$L$44</f>
        <v>220165.02431000001</v>
      </c>
      <c r="CC41" s="43">
        <f>EnU!$L$44</f>
        <v>220165.02431000001</v>
      </c>
      <c r="CD41" s="43">
        <f>EnU!$L$44</f>
        <v>220165.02431000001</v>
      </c>
      <c r="CE41" s="43">
        <f>EnU!$L$44</f>
        <v>220165.02431000001</v>
      </c>
      <c r="CF41" s="43">
        <f>EnU!$L$44</f>
        <v>220165.02431000001</v>
      </c>
      <c r="CG41" s="43">
        <f>EnU!$L$44</f>
        <v>220165.02431000001</v>
      </c>
      <c r="CH41" s="142"/>
    </row>
    <row r="42" spans="1:86" ht="15.6" customHeight="1" x14ac:dyDescent="0.3">
      <c r="C42" s="42" t="s">
        <v>305</v>
      </c>
      <c r="D42" s="43">
        <f>EnU!$L$33</f>
        <v>29003.817150000003</v>
      </c>
      <c r="E42" s="43">
        <f>EnU!$L$33</f>
        <v>29003.817150000003</v>
      </c>
      <c r="F42" s="43">
        <f>EnU!$L$33</f>
        <v>29003.817150000003</v>
      </c>
      <c r="G42" s="43">
        <f>EnU!$L$33</f>
        <v>29003.817150000003</v>
      </c>
      <c r="H42" s="43">
        <f>EnU!$L$33</f>
        <v>29003.817150000003</v>
      </c>
      <c r="J42" s="166"/>
      <c r="K42" s="43">
        <f>EnU!$L$33</f>
        <v>29003.817150000003</v>
      </c>
      <c r="L42" s="43">
        <f>EnU!$L$33</f>
        <v>29003.817150000003</v>
      </c>
      <c r="M42" s="43">
        <f>EnU!$L$33</f>
        <v>29003.817150000003</v>
      </c>
      <c r="N42" s="43">
        <f>EnU!$L$33</f>
        <v>29003.817150000003</v>
      </c>
      <c r="O42" s="43">
        <f>EnU!$L$33</f>
        <v>29003.817150000003</v>
      </c>
      <c r="R42" s="43">
        <f>EnU!$L$33</f>
        <v>29003.817150000003</v>
      </c>
      <c r="S42" s="43">
        <f>EnU!$L$33</f>
        <v>29003.817150000003</v>
      </c>
      <c r="T42" s="43">
        <f>EnU!$L$33</f>
        <v>29003.817150000003</v>
      </c>
      <c r="U42" s="43">
        <f>EnU!$L$33</f>
        <v>29003.817150000003</v>
      </c>
      <c r="V42" s="43">
        <f>EnU!$L$33</f>
        <v>29003.817150000003</v>
      </c>
      <c r="Y42" s="43">
        <f>EnU!$L$33</f>
        <v>29003.817150000003</v>
      </c>
      <c r="Z42" s="43">
        <f>EnU!$L$33</f>
        <v>29003.817150000003</v>
      </c>
      <c r="AA42" s="43">
        <f>EnU!$L$33</f>
        <v>29003.817150000003</v>
      </c>
      <c r="AB42" s="43">
        <f>EnU!$L$33</f>
        <v>29003.817150000003</v>
      </c>
      <c r="AC42" s="43">
        <f>EnU!$L$33</f>
        <v>29003.817150000003</v>
      </c>
      <c r="AF42" s="43">
        <f>EnU!$L$33</f>
        <v>29003.817150000003</v>
      </c>
      <c r="AG42" s="43">
        <f>EnU!$L$33</f>
        <v>29003.817150000003</v>
      </c>
      <c r="AH42" s="43">
        <f>EnU!$L$33</f>
        <v>29003.817150000003</v>
      </c>
      <c r="AI42" s="43">
        <f>EnU!$L$33</f>
        <v>29003.817150000003</v>
      </c>
      <c r="AJ42" s="43">
        <f>EnU!$L$33</f>
        <v>29003.817150000003</v>
      </c>
      <c r="AK42" s="142"/>
      <c r="AN42" s="610" t="s">
        <v>447</v>
      </c>
      <c r="AO42" s="611"/>
      <c r="AP42" s="611"/>
      <c r="AQ42" s="611"/>
      <c r="AR42" s="611"/>
      <c r="AS42" s="611"/>
      <c r="AT42" s="611"/>
      <c r="AU42" s="611"/>
      <c r="AV42" s="611"/>
      <c r="AW42" s="612"/>
      <c r="AZ42" s="42" t="s">
        <v>305</v>
      </c>
      <c r="BA42" s="43">
        <f>EnU!$L$33</f>
        <v>29003.817150000003</v>
      </c>
      <c r="BB42" s="43">
        <f>EnU!$L$33</f>
        <v>29003.817150000003</v>
      </c>
      <c r="BC42" s="43">
        <f>EnU!$L$33</f>
        <v>29003.817150000003</v>
      </c>
      <c r="BD42" s="43">
        <f>EnU!$L$33</f>
        <v>29003.817150000003</v>
      </c>
      <c r="BE42" s="43">
        <f>EnU!$L$33</f>
        <v>29003.817150000003</v>
      </c>
      <c r="BG42" s="166"/>
      <c r="BH42" s="43">
        <f>EnU!$L$33</f>
        <v>29003.817150000003</v>
      </c>
      <c r="BI42" s="43">
        <f>EnU!$L$33</f>
        <v>29003.817150000003</v>
      </c>
      <c r="BJ42" s="43">
        <f>EnU!$L$33</f>
        <v>29003.817150000003</v>
      </c>
      <c r="BK42" s="43">
        <f>EnU!$L$33</f>
        <v>29003.817150000003</v>
      </c>
      <c r="BL42" s="43">
        <f>EnU!$L$33</f>
        <v>29003.817150000003</v>
      </c>
      <c r="BO42" s="43">
        <f>EnU!$L$33</f>
        <v>29003.817150000003</v>
      </c>
      <c r="BP42" s="43">
        <f>EnU!$L$33</f>
        <v>29003.817150000003</v>
      </c>
      <c r="BQ42" s="43">
        <f>EnU!$L$33</f>
        <v>29003.817150000003</v>
      </c>
      <c r="BR42" s="43">
        <f>EnU!$L$33</f>
        <v>29003.817150000003</v>
      </c>
      <c r="BS42" s="43">
        <f>EnU!$L$33</f>
        <v>29003.817150000003</v>
      </c>
      <c r="BV42" s="43">
        <f>EnU!$L$33</f>
        <v>29003.817150000003</v>
      </c>
      <c r="BW42" s="43">
        <f>EnU!$L$33</f>
        <v>29003.817150000003</v>
      </c>
      <c r="BX42" s="43">
        <f>EnU!$L$33</f>
        <v>29003.817150000003</v>
      </c>
      <c r="BY42" s="43">
        <f>EnU!$L$33</f>
        <v>29003.817150000003</v>
      </c>
      <c r="BZ42" s="43">
        <f>EnU!$L$33</f>
        <v>29003.817150000003</v>
      </c>
      <c r="CC42" s="43">
        <f>EnU!$L$33</f>
        <v>29003.817150000003</v>
      </c>
      <c r="CD42" s="43">
        <f>EnU!$L$33</f>
        <v>29003.817150000003</v>
      </c>
      <c r="CE42" s="43">
        <f>EnU!$L$33</f>
        <v>29003.817150000003</v>
      </c>
      <c r="CF42" s="43">
        <f>EnU!$L$33</f>
        <v>29003.817150000003</v>
      </c>
      <c r="CG42" s="43">
        <f>EnU!$L$33</f>
        <v>29003.817150000003</v>
      </c>
      <c r="CH42" s="142"/>
    </row>
    <row r="43" spans="1:86" ht="15.6" customHeight="1" x14ac:dyDescent="0.3">
      <c r="C43" s="46" t="s">
        <v>156</v>
      </c>
      <c r="D43" s="47">
        <f>D40/((D31*$D$15)+D40*D34)</f>
        <v>0.63939425097317748</v>
      </c>
      <c r="E43" s="47">
        <f>E40/((E31*$D$15)+E40*E34)</f>
        <v>0.88403688831921889</v>
      </c>
      <c r="F43" s="47">
        <f>F40/((F31*$D$15)+F40*F34)</f>
        <v>0.89825978859109534</v>
      </c>
      <c r="G43" s="47">
        <f>G40/((G31*$D$15)+G40*G34)</f>
        <v>0.91752772279621497</v>
      </c>
      <c r="H43" s="47">
        <f>H40/((H31*$D$15)+H40*H34)</f>
        <v>0.86970731902479848</v>
      </c>
      <c r="J43" s="166"/>
      <c r="K43" s="47">
        <f>K40/((K31*$D$15)+K40*K34)</f>
        <v>0.63939425097317748</v>
      </c>
      <c r="L43" s="47">
        <f>L40/((L31*$D$15)+L40*L34)</f>
        <v>0.88403688831921889</v>
      </c>
      <c r="M43" s="47">
        <f>M40/((M31*$D$15)+M40*M34)</f>
        <v>0.89825978859109534</v>
      </c>
      <c r="N43" s="47">
        <f>N40/((N31*$D$15)+N40*N34)</f>
        <v>0.91752772279621497</v>
      </c>
      <c r="O43" s="47">
        <f>O40/((O31*$D$15)+O40*O34)</f>
        <v>0.86970731902479848</v>
      </c>
      <c r="R43" s="47">
        <f>R40/((R31*$D$15)+R40*R34)</f>
        <v>0.63939425097317748</v>
      </c>
      <c r="S43" s="47">
        <f>S40/((S31*$D$15)+S40*S34)</f>
        <v>0.88403688831921889</v>
      </c>
      <c r="T43" s="47">
        <f>T40/((T31*$D$15)+T40*T34)</f>
        <v>0.89825978859109534</v>
      </c>
      <c r="U43" s="47">
        <f>U40/((U31*$D$15)+U40*U34)</f>
        <v>0.91752772279621497</v>
      </c>
      <c r="V43" s="47">
        <f>V40/((V31*$D$15)+V40*V34)</f>
        <v>0.86970731902479848</v>
      </c>
      <c r="Y43" s="47">
        <f>Y40/((Y31*$D$15)+Y40*Y34)</f>
        <v>0.63939425097317748</v>
      </c>
      <c r="Z43" s="47">
        <f>Z40/((Z31*$D$15)+Z40*Z34)</f>
        <v>0.88403688831921889</v>
      </c>
      <c r="AA43" s="47">
        <f>AA40/((AA31*$D$15)+AA40*AA34)</f>
        <v>0.89825978859109534</v>
      </c>
      <c r="AB43" s="47">
        <f>AB40/((AB31*$D$15)+AB40*AB34)</f>
        <v>0.91752772279621497</v>
      </c>
      <c r="AC43" s="47">
        <f>AC40/((AC31*$D$15)+AC40*AC34)</f>
        <v>0.86970731902479848</v>
      </c>
      <c r="AF43" s="47">
        <f>AF40/((AF31*$D$15)+AF40*AF34)</f>
        <v>0.63939425097317748</v>
      </c>
      <c r="AG43" s="47">
        <f>AG40/((AG31*$D$15)+AG40*AG34)</f>
        <v>0.88403688831921889</v>
      </c>
      <c r="AH43" s="47">
        <f>AH40/((AH31*$D$15)+AH40*AH34)</f>
        <v>0.89825978859109534</v>
      </c>
      <c r="AI43" s="47">
        <f>AI40/((AI31*$D$15)+AI40*AI34)</f>
        <v>0.91752772279621497</v>
      </c>
      <c r="AJ43" s="47">
        <f>AJ40/((AJ31*$D$15)+AJ40*AJ34)</f>
        <v>0.86970731902479848</v>
      </c>
      <c r="AK43" s="142"/>
      <c r="AN43" s="592" t="s">
        <v>344</v>
      </c>
      <c r="AO43" s="593"/>
      <c r="AP43" s="593"/>
      <c r="AQ43" s="593"/>
      <c r="AR43" s="593"/>
      <c r="AS43" s="593"/>
      <c r="AT43" s="593"/>
      <c r="AU43" s="593"/>
      <c r="AV43" s="593"/>
      <c r="AW43" s="594"/>
      <c r="AZ43" s="46" t="s">
        <v>156</v>
      </c>
      <c r="BA43" s="47">
        <f>BA40/((BA31*$BA$15)+BA40*BA34)</f>
        <v>1.3135114710097762</v>
      </c>
      <c r="BB43" s="47">
        <f>BB40/((BB31*$BA$15)+BB40*BB34)</f>
        <v>1.8160823182812669</v>
      </c>
      <c r="BC43" s="47">
        <f>BC40/((BC31*$BA$15)+BC40*BC34)</f>
        <v>1.8453005082004026</v>
      </c>
      <c r="BD43" s="47">
        <f>BD40/((BD31*$BA$15)+BD40*BD34)</f>
        <v>1.8848827417950362</v>
      </c>
      <c r="BE43" s="47">
        <f>BE40/((BE31*$BA$15)+BE40*BE34)</f>
        <v>1.7866449975449561</v>
      </c>
      <c r="BF43" s="142"/>
      <c r="BH43" s="47">
        <f>BH40/((BH31*$BA$15)+BH40*BH34)</f>
        <v>1.3135114710097762</v>
      </c>
      <c r="BI43" s="47">
        <f>BI40/((BI31*$BA$15)+BI40*BI34)</f>
        <v>1.8160823182812669</v>
      </c>
      <c r="BJ43" s="47">
        <f>BJ40/((BJ31*$BA$15)+BJ40*BJ34)</f>
        <v>1.8453005082004026</v>
      </c>
      <c r="BK43" s="47">
        <f>BK40/((BK31*$BA$15)+BK40*BK34)</f>
        <v>1.8848827417950362</v>
      </c>
      <c r="BL43" s="47">
        <f>BL40/((BL31*$BA$15)+BL40*BL34)</f>
        <v>1.7866449975449561</v>
      </c>
      <c r="BO43" s="47">
        <f>BO40/((BO31*$BA$15)+BO40*BO34)</f>
        <v>1.3135114710097762</v>
      </c>
      <c r="BP43" s="47">
        <f>BP40/((BP31*$BA$15)+BP40*BP34)</f>
        <v>1.8160823182812669</v>
      </c>
      <c r="BQ43" s="47">
        <f>BQ40/((BQ31*$BA$15)+BQ40*BQ34)</f>
        <v>1.8453005082004026</v>
      </c>
      <c r="BR43" s="47">
        <f>BR40/((BR31*$BA$15)+BR40*BR34)</f>
        <v>1.8848827417950362</v>
      </c>
      <c r="BS43" s="47">
        <f>BS40/((BS31*$BA$15)+BS40*BS34)</f>
        <v>1.7866449975449561</v>
      </c>
      <c r="BV43" s="47">
        <f>BV40/((BV31*$BA$15)+BV40*BV34)</f>
        <v>1.3135114710097762</v>
      </c>
      <c r="BW43" s="47">
        <f>BW40/((BW31*$BA$15)+BW40*BW34)</f>
        <v>1.8160823182812669</v>
      </c>
      <c r="BX43" s="47">
        <f>BX40/((BX31*$BA$15)+BX40*BX34)</f>
        <v>1.8453005082004026</v>
      </c>
      <c r="BY43" s="47">
        <f>BY40/((BY31*$BA$15)+BY40*BY34)</f>
        <v>1.8848827417950362</v>
      </c>
      <c r="BZ43" s="47">
        <f>BZ40/((BZ31*$BA$15)+BZ40*BZ34)</f>
        <v>1.7866449975449561</v>
      </c>
      <c r="CC43" s="47">
        <f>CC40/((CC31*$BA$15)+CC40*CC34)</f>
        <v>1.3135114710097762</v>
      </c>
      <c r="CD43" s="47">
        <f>CD40/((CD31*$BA$15)+CD40*CD34)</f>
        <v>1.8160823182812669</v>
      </c>
      <c r="CE43" s="47">
        <f>CE40/((CE31*$BA$15)+CE40*CE34)</f>
        <v>1.8453005082004026</v>
      </c>
      <c r="CF43" s="47">
        <f>CF40/((CF31*$BA$15)+CF40*CF34)</f>
        <v>1.8848827417950362</v>
      </c>
      <c r="CG43" s="47">
        <f>CG40/((CG31*$BA$15)+CG40*CG34)</f>
        <v>1.7866449975449561</v>
      </c>
      <c r="CH43" s="142"/>
    </row>
    <row r="44" spans="1:86" ht="15.6" x14ac:dyDescent="0.3">
      <c r="C44" s="46" t="s">
        <v>157</v>
      </c>
      <c r="D44" s="48">
        <f>D39/((D32+D41+D42)*$BA$15+(D40*D38))</f>
        <v>0.28065606873777832</v>
      </c>
      <c r="E44" s="47">
        <f>E39*(1-E38)/((E32+E41+E42)*$D$15)</f>
        <v>0.31207542426733714</v>
      </c>
      <c r="F44" s="48">
        <f>F39*(1-F38)/((F32+F41+F42)*$D$15)</f>
        <v>0.31554766955188057</v>
      </c>
      <c r="G44" s="48">
        <f>G39*(1-G38)/((G32+G41+G42)*$D$15)</f>
        <v>0.32025080985802934</v>
      </c>
      <c r="H44" s="48">
        <f>H39*(1-H38)/((H32+H41+H42)*$D$15)</f>
        <v>0.30677478874336434</v>
      </c>
      <c r="J44" s="166"/>
      <c r="K44" s="48">
        <f>K39/((K32+K41+K42)*$BA$15+(K40*K38))</f>
        <v>0.23718085507103942</v>
      </c>
      <c r="L44" s="48">
        <f>L39*(1-L38)/((L32+L41+L42)*$D$15)</f>
        <v>0.26373317458366091</v>
      </c>
      <c r="M44" s="48">
        <f>M39*(1-M38)/((M32+M41+M42)*$D$15)</f>
        <v>0.26666754941941001</v>
      </c>
      <c r="N44" s="48">
        <f>N39*(1-N38)/((N32+N41+N42)*$D$15)</f>
        <v>0.27064214667058739</v>
      </c>
      <c r="O44" s="48">
        <f>O39*(1-O38)/((O32+O41+O42)*$D$15)</f>
        <v>0.25925363750594882</v>
      </c>
      <c r="R44" s="48">
        <f>R39/((R32+R41+R42)*$BA$15+(R40*R38))</f>
        <v>0.32413128240451711</v>
      </c>
      <c r="S44" s="48">
        <f>S39*(1-S38)/((S32+S41+S42)*$D$15)</f>
        <v>0.36041767395101332</v>
      </c>
      <c r="T44" s="48">
        <f>T39*(1-T38)/((T32+T41+T42)*$D$15)</f>
        <v>0.36442778968435108</v>
      </c>
      <c r="U44" s="48">
        <f>U39*(1-U38)/((U32+U41+U42)*$D$15)</f>
        <v>0.36985947304547118</v>
      </c>
      <c r="V44" s="48">
        <f>V39*(1-V38)/((V32+V41+V42)*$D$15)</f>
        <v>0.35429593998077979</v>
      </c>
      <c r="Y44" s="48">
        <f>Y39/((Y32+Y41+Y42)*$BA$15+(Y40*Y38))</f>
        <v>0.2689628513087165</v>
      </c>
      <c r="Z44" s="48">
        <f>Z39*(1-Z38)/((Z32+Z41+Z42)*$D$15)</f>
        <v>0.27241382622964611</v>
      </c>
      <c r="AA44" s="48">
        <f>AA39*(1-AA38)/((AA32+AA41+AA42)*$D$15)</f>
        <v>0.27544478461347588</v>
      </c>
      <c r="AB44" s="48">
        <f>AB39*(1-AB38)/((AB32+AB41+AB42)*$D$15)</f>
        <v>0.27955020383737261</v>
      </c>
      <c r="AC44" s="48">
        <f>AC39*(1-AC38)/((AC32+AC41+AC42)*$D$15)</f>
        <v>0.26778684732567049</v>
      </c>
      <c r="AF44" s="48">
        <f>AF39/((AF32+AF41+AF42)*$BA$15+(AF40*AF38))</f>
        <v>0.29341222804444445</v>
      </c>
      <c r="AG44" s="48">
        <f>AG39*(1-AG38)/((AG32+AG41+AG42)*$D$15)</f>
        <v>0.35173702230502818</v>
      </c>
      <c r="AH44" s="48">
        <f>AH39*(1-AH38)/((AH32+AH41+AH42)*$D$15)</f>
        <v>0.35565055449028521</v>
      </c>
      <c r="AI44" s="48">
        <f>AI39*(1-AI38)/((AI32+AI41+AI42)*$D$15)</f>
        <v>0.36095141587868601</v>
      </c>
      <c r="AJ44" s="48">
        <f>AJ39*(1-AJ38)/((AJ32+AJ41+AJ42)*$D$15)</f>
        <v>0.34576273016105818</v>
      </c>
      <c r="AK44" s="142"/>
      <c r="AZ44" s="46" t="s">
        <v>157</v>
      </c>
      <c r="BA44" s="48">
        <f>BA39/((BA32+BA41+BA42)*$BA$15+(BA40*BA38))</f>
        <v>0.52523678902459636</v>
      </c>
      <c r="BB44" s="48">
        <f t="shared" ref="BB44:BE44" si="201">BB39/((BB32+BB41+BB42)*$BA$15+(BB40*BB38))</f>
        <v>0.64204303189094736</v>
      </c>
      <c r="BC44" s="48">
        <f t="shared" si="201"/>
        <v>0.64765894752410513</v>
      </c>
      <c r="BD44" s="48">
        <f t="shared" si="201"/>
        <v>0.65522366801166998</v>
      </c>
      <c r="BE44" s="48">
        <f t="shared" si="201"/>
        <v>0.63341865137508224</v>
      </c>
      <c r="BF44" s="142"/>
      <c r="BH44" s="48">
        <f>BH39/((BH32+BH41+BH42)*$BA$15+(BH40*BH38))</f>
        <v>0.44387463736625798</v>
      </c>
      <c r="BI44" s="48">
        <f t="shared" ref="BI44:BL44" si="202">BI39/((BI32+BI41+BI42)*$BA$15+(BI40*BI38))</f>
        <v>0.5425869320451987</v>
      </c>
      <c r="BJ44" s="48">
        <f t="shared" si="202"/>
        <v>0.54733291055857858</v>
      </c>
      <c r="BK44" s="48">
        <f t="shared" si="202"/>
        <v>0.55372581302344714</v>
      </c>
      <c r="BL44" s="48">
        <f t="shared" si="202"/>
        <v>0.53529851688848928</v>
      </c>
      <c r="BO44" s="48">
        <f>BO39/((BO32+BO41+BO42)*$BA$15+(BO40*BO38))</f>
        <v>0.60659894068293485</v>
      </c>
      <c r="BP44" s="48">
        <f t="shared" ref="BP44:BS44" si="203">BP39/((BP32+BP41+BP42)*$BA$15+(BP40*BP38))</f>
        <v>0.74149913173669602</v>
      </c>
      <c r="BQ44" s="48">
        <f t="shared" si="203"/>
        <v>0.74798498448963158</v>
      </c>
      <c r="BR44" s="48">
        <f t="shared" si="203"/>
        <v>0.75672152299989293</v>
      </c>
      <c r="BS44" s="48">
        <f t="shared" si="203"/>
        <v>0.7315387858616752</v>
      </c>
      <c r="BV44" s="48">
        <f>BV39/((BV32+BV41+BV42)*$BA$15+(BV40*BV38))</f>
        <v>0.48571774795253553</v>
      </c>
      <c r="BW44" s="48">
        <f t="shared" ref="BW44:BZ44" si="204">BW39/((BW32+BW41+BW42)*$BA$15+(BW40*BW38))</f>
        <v>0.58396422738572706</v>
      </c>
      <c r="BX44" s="48">
        <f t="shared" si="204"/>
        <v>0.58860640007230558</v>
      </c>
      <c r="BY44" s="48">
        <f t="shared" si="204"/>
        <v>0.59484788376521691</v>
      </c>
      <c r="BZ44" s="48">
        <f t="shared" si="204"/>
        <v>0.57682090645867823</v>
      </c>
      <c r="CC44" s="48">
        <f>CC39/((CC32+CC41+CC42)*$BA$15+(CC40*CC38))</f>
        <v>0.57175609514974968</v>
      </c>
      <c r="CD44" s="48">
        <f t="shared" ref="CD44:CG44" si="205">CD39/((CD32+CD41+CD42)*$BA$15+(CD40*CD38))</f>
        <v>0.71295028679998151</v>
      </c>
      <c r="CE44" s="48">
        <f t="shared" si="205"/>
        <v>0.7198818395717963</v>
      </c>
      <c r="CF44" s="48">
        <f t="shared" si="205"/>
        <v>0.72923995969211808</v>
      </c>
      <c r="CG44" s="48">
        <f t="shared" si="205"/>
        <v>0.70233151398107807</v>
      </c>
      <c r="CH44" s="142"/>
    </row>
    <row r="45" spans="1:86" x14ac:dyDescent="0.3">
      <c r="C45" s="146"/>
      <c r="D45" s="41"/>
      <c r="E45" s="41"/>
      <c r="F45" s="41"/>
      <c r="G45" s="41"/>
      <c r="H45" s="41"/>
      <c r="I45" s="150"/>
      <c r="AK45" s="142"/>
      <c r="AZ45" s="143"/>
      <c r="BA45" s="143"/>
      <c r="BB45" s="143"/>
      <c r="BC45" s="143"/>
      <c r="BD45" s="143"/>
      <c r="BE45" s="143"/>
      <c r="BF45" s="144"/>
      <c r="CH45" s="142"/>
    </row>
    <row r="46" spans="1:86" x14ac:dyDescent="0.3">
      <c r="B46" s="148"/>
      <c r="D46" s="147"/>
      <c r="E46" s="147"/>
      <c r="F46" s="582" t="s">
        <v>468</v>
      </c>
      <c r="G46" s="147"/>
      <c r="H46" s="147"/>
      <c r="I46" s="147"/>
      <c r="M46" s="595" t="s">
        <v>469</v>
      </c>
      <c r="T46" s="595" t="s">
        <v>470</v>
      </c>
      <c r="AA46" s="595" t="s">
        <v>471</v>
      </c>
      <c r="AK46" s="142"/>
      <c r="AX46" s="142"/>
      <c r="AY46" s="148"/>
      <c r="BC46" s="582" t="s">
        <v>468</v>
      </c>
      <c r="BJ46" s="595" t="s">
        <v>469</v>
      </c>
      <c r="BQ46" s="595" t="s">
        <v>470</v>
      </c>
      <c r="BX46" s="595" t="s">
        <v>471</v>
      </c>
      <c r="CH46" s="142"/>
    </row>
    <row r="47" spans="1:86" x14ac:dyDescent="0.3">
      <c r="A47" s="142"/>
      <c r="F47" s="583"/>
      <c r="M47" s="583"/>
      <c r="T47" s="583"/>
      <c r="AA47" s="583"/>
      <c r="AK47" s="142"/>
      <c r="AX47" s="142"/>
      <c r="BC47" s="583"/>
      <c r="BJ47" s="583"/>
      <c r="BQ47" s="583"/>
      <c r="BX47" s="583"/>
      <c r="CH47" s="142"/>
    </row>
    <row r="48" spans="1:86" ht="18" x14ac:dyDescent="0.35">
      <c r="A48" s="142"/>
      <c r="C48" s="42" t="s">
        <v>301</v>
      </c>
      <c r="D48" s="43">
        <f>K21</f>
        <v>607902.09825000004</v>
      </c>
      <c r="E48" s="43">
        <f>L21</f>
        <v>385678.80925000005</v>
      </c>
      <c r="F48" s="43">
        <f>M21</f>
        <v>375881.45924999996</v>
      </c>
      <c r="G48" s="43">
        <f>N21</f>
        <v>363236.90425000002</v>
      </c>
      <c r="H48" s="43">
        <f>O21</f>
        <v>390684.69425</v>
      </c>
      <c r="K48" s="43">
        <f>K21</f>
        <v>607902.09825000004</v>
      </c>
      <c r="L48" s="43">
        <f>L21</f>
        <v>385678.80925000005</v>
      </c>
      <c r="M48" s="43">
        <f>M21</f>
        <v>375881.45924999996</v>
      </c>
      <c r="N48" s="43">
        <f>N21</f>
        <v>363236.90425000002</v>
      </c>
      <c r="O48" s="43">
        <f>O21</f>
        <v>390684.69425</v>
      </c>
      <c r="R48" s="43">
        <f>K21</f>
        <v>607902.09825000004</v>
      </c>
      <c r="S48" s="43">
        <f>L21</f>
        <v>385678.80925000005</v>
      </c>
      <c r="T48" s="43">
        <f>M21</f>
        <v>375881.45924999996</v>
      </c>
      <c r="U48" s="43">
        <f>N21</f>
        <v>363236.90425000002</v>
      </c>
      <c r="V48" s="43">
        <f>O21</f>
        <v>390684.69425</v>
      </c>
      <c r="Y48" s="43">
        <f>K21</f>
        <v>607902.09825000004</v>
      </c>
      <c r="Z48" s="43">
        <f>L21</f>
        <v>385678.80925000005</v>
      </c>
      <c r="AA48" s="43">
        <f>M21</f>
        <v>375881.45924999996</v>
      </c>
      <c r="AB48" s="43">
        <f>N21</f>
        <v>363236.90425000002</v>
      </c>
      <c r="AC48" s="43">
        <f>O21</f>
        <v>390684.69425</v>
      </c>
      <c r="AK48" s="142"/>
      <c r="AN48" s="584" t="s">
        <v>72</v>
      </c>
      <c r="AO48" s="585"/>
      <c r="AP48" s="585"/>
      <c r="AQ48" s="585"/>
      <c r="AR48" s="585"/>
      <c r="AS48" s="585"/>
      <c r="AT48" s="585"/>
      <c r="AU48" s="585"/>
      <c r="AV48" s="585"/>
      <c r="AW48" s="586"/>
      <c r="AX48" s="142"/>
      <c r="AZ48" s="42" t="s">
        <v>301</v>
      </c>
      <c r="BA48" s="43">
        <f>BH21</f>
        <v>607902.09825000004</v>
      </c>
      <c r="BB48" s="43">
        <f>BI21</f>
        <v>385678.80925000005</v>
      </c>
      <c r="BC48" s="43">
        <f>BJ21</f>
        <v>375881.45924999996</v>
      </c>
      <c r="BD48" s="43">
        <f>BK21</f>
        <v>363236.90425000002</v>
      </c>
      <c r="BE48" s="43">
        <f>BL21</f>
        <v>390684.69425</v>
      </c>
      <c r="BH48" s="43">
        <f>BH21</f>
        <v>607902.09825000004</v>
      </c>
      <c r="BI48" s="43">
        <f>BI21</f>
        <v>385678.80925000005</v>
      </c>
      <c r="BJ48" s="43">
        <f>BJ21</f>
        <v>375881.45924999996</v>
      </c>
      <c r="BK48" s="43">
        <f>BK21</f>
        <v>363236.90425000002</v>
      </c>
      <c r="BL48" s="43">
        <f>BL21</f>
        <v>390684.69425</v>
      </c>
      <c r="BO48" s="43">
        <f>BH21</f>
        <v>607902.09825000004</v>
      </c>
      <c r="BP48" s="43">
        <f>BI21</f>
        <v>385678.80925000005</v>
      </c>
      <c r="BQ48" s="43">
        <f>BJ21</f>
        <v>375881.45924999996</v>
      </c>
      <c r="BR48" s="43">
        <f>BK21</f>
        <v>363236.90425000002</v>
      </c>
      <c r="BS48" s="43">
        <f>BL21</f>
        <v>390684.69425</v>
      </c>
      <c r="BV48" s="43">
        <f>BH21</f>
        <v>607902.09825000004</v>
      </c>
      <c r="BW48" s="43">
        <f>BI21</f>
        <v>385678.80925000005</v>
      </c>
      <c r="BX48" s="43">
        <f>BJ21</f>
        <v>375881.45924999996</v>
      </c>
      <c r="BY48" s="43">
        <f>BK21</f>
        <v>363236.90425000002</v>
      </c>
      <c r="BZ48" s="43">
        <f>BL21</f>
        <v>390684.69425</v>
      </c>
      <c r="CH48" s="142"/>
    </row>
    <row r="49" spans="1:86" ht="44.4" customHeight="1" x14ac:dyDescent="0.3">
      <c r="A49" s="142"/>
      <c r="C49" s="42" t="s">
        <v>302</v>
      </c>
      <c r="D49" s="44">
        <f>D48*0.1+D48</f>
        <v>668692.30807500007</v>
      </c>
      <c r="E49" s="44">
        <f>E48*0.1+E48</f>
        <v>424246.69017500005</v>
      </c>
      <c r="F49" s="44">
        <f>F48*0.1+F48</f>
        <v>413469.60517499998</v>
      </c>
      <c r="G49" s="44">
        <f>G48*0.1+G48</f>
        <v>399560.594675</v>
      </c>
      <c r="H49" s="44">
        <f>H48*0.1+H48</f>
        <v>429753.16367500002</v>
      </c>
      <c r="K49" s="44">
        <f>K48*0.1+K48</f>
        <v>668692.30807500007</v>
      </c>
      <c r="L49" s="44">
        <f>L48*0.1+L48</f>
        <v>424246.69017500005</v>
      </c>
      <c r="M49" s="44">
        <f>M48*0.1+M48</f>
        <v>413469.60517499998</v>
      </c>
      <c r="N49" s="44">
        <f>N48*0.1+N48</f>
        <v>399560.594675</v>
      </c>
      <c r="O49" s="44">
        <f>O48*0.1+O48</f>
        <v>429753.16367500002</v>
      </c>
      <c r="R49" s="44">
        <f>R48*0.1+R48</f>
        <v>668692.30807500007</v>
      </c>
      <c r="S49" s="44">
        <f>S48*0.1+S48</f>
        <v>424246.69017500005</v>
      </c>
      <c r="T49" s="44">
        <f>T48*0.1+T48</f>
        <v>413469.60517499998</v>
      </c>
      <c r="U49" s="44">
        <f>U48*0.1+U48</f>
        <v>399560.594675</v>
      </c>
      <c r="V49" s="44">
        <f>V48*0.1+V48</f>
        <v>429753.16367500002</v>
      </c>
      <c r="Y49" s="44">
        <f>Y48*0.1+Y48</f>
        <v>668692.30807500007</v>
      </c>
      <c r="Z49" s="44">
        <f>Z48*0.1+Z48</f>
        <v>424246.69017500005</v>
      </c>
      <c r="AA49" s="44">
        <f>AA48*0.1+AA48</f>
        <v>413469.60517499998</v>
      </c>
      <c r="AB49" s="44">
        <f>AB48*0.1+AB48</f>
        <v>399560.594675</v>
      </c>
      <c r="AC49" s="44">
        <f>AC48*0.1+AC48</f>
        <v>429753.16367500002</v>
      </c>
      <c r="AK49" s="142"/>
      <c r="AN49" s="587" t="s">
        <v>345</v>
      </c>
      <c r="AO49" s="587"/>
      <c r="AP49" s="587"/>
      <c r="AQ49" s="587"/>
      <c r="AR49" s="587"/>
      <c r="AS49" s="587"/>
      <c r="AT49" s="587"/>
      <c r="AU49" s="587"/>
      <c r="AV49" s="587"/>
      <c r="AW49" s="587"/>
      <c r="AX49" s="142"/>
      <c r="AZ49" s="42" t="s">
        <v>302</v>
      </c>
      <c r="BA49" s="44">
        <f>BA48*0.1+BA48</f>
        <v>668692.30807500007</v>
      </c>
      <c r="BB49" s="44">
        <f>BB48*0.1+BB48</f>
        <v>424246.69017500005</v>
      </c>
      <c r="BC49" s="44">
        <f>BC48*0.1+BC48</f>
        <v>413469.60517499998</v>
      </c>
      <c r="BD49" s="44">
        <f>BD48*0.1+BD48</f>
        <v>399560.594675</v>
      </c>
      <c r="BE49" s="44">
        <f>BE48*0.1+BE48</f>
        <v>429753.16367500002</v>
      </c>
      <c r="BH49" s="44">
        <f>BH48*0.1+BH48</f>
        <v>668692.30807500007</v>
      </c>
      <c r="BI49" s="44">
        <f>BI48*0.1+BI48</f>
        <v>424246.69017500005</v>
      </c>
      <c r="BJ49" s="44">
        <f>BJ48*0.1+BJ48</f>
        <v>413469.60517499998</v>
      </c>
      <c r="BK49" s="44">
        <f>BK48*0.1+BK48</f>
        <v>399560.594675</v>
      </c>
      <c r="BL49" s="44">
        <f>BL48*0.1+BL48</f>
        <v>429753.16367500002</v>
      </c>
      <c r="BO49" s="44">
        <f>BO48*0.1+BO48</f>
        <v>668692.30807500007</v>
      </c>
      <c r="BP49" s="44">
        <f>BP48*0.1+BP48</f>
        <v>424246.69017500005</v>
      </c>
      <c r="BQ49" s="44">
        <f>BQ48*0.1+BQ48</f>
        <v>413469.60517499998</v>
      </c>
      <c r="BR49" s="44">
        <f>BR48*0.1+BR48</f>
        <v>399560.594675</v>
      </c>
      <c r="BS49" s="44">
        <f>BS48*0.1+BS48</f>
        <v>429753.16367500002</v>
      </c>
      <c r="BV49" s="44">
        <f>BV48*0.1+BV48</f>
        <v>668692.30807500007</v>
      </c>
      <c r="BW49" s="44">
        <f>BW48*0.1+BW48</f>
        <v>424246.69017500005</v>
      </c>
      <c r="BX49" s="44">
        <f>BX48*0.1+BX48</f>
        <v>413469.60517499998</v>
      </c>
      <c r="BY49" s="44">
        <f>BY48*0.1+BY48</f>
        <v>399560.594675</v>
      </c>
      <c r="BZ49" s="44">
        <f>BZ48*0.1+BZ48</f>
        <v>429753.16367500002</v>
      </c>
      <c r="CH49" s="142"/>
    </row>
    <row r="50" spans="1:86" ht="33" customHeight="1" x14ac:dyDescent="0.3">
      <c r="A50" s="142"/>
      <c r="C50" s="42" t="s">
        <v>334</v>
      </c>
      <c r="D50" s="44">
        <f>D24</f>
        <v>240000</v>
      </c>
      <c r="E50" s="44">
        <f t="shared" ref="E50:H50" si="206">E24</f>
        <v>240000</v>
      </c>
      <c r="F50" s="44">
        <f t="shared" si="206"/>
        <v>240000</v>
      </c>
      <c r="G50" s="44">
        <f t="shared" si="206"/>
        <v>240000</v>
      </c>
      <c r="H50" s="44">
        <f t="shared" si="206"/>
        <v>240000</v>
      </c>
      <c r="K50" s="44">
        <f>D50</f>
        <v>240000</v>
      </c>
      <c r="L50" s="44">
        <f t="shared" ref="L50:O50" si="207">E50</f>
        <v>240000</v>
      </c>
      <c r="M50" s="44">
        <f t="shared" si="207"/>
        <v>240000</v>
      </c>
      <c r="N50" s="44">
        <f t="shared" si="207"/>
        <v>240000</v>
      </c>
      <c r="O50" s="44">
        <f t="shared" si="207"/>
        <v>240000</v>
      </c>
      <c r="R50" s="44">
        <f>K50</f>
        <v>240000</v>
      </c>
      <c r="S50" s="44">
        <f t="shared" ref="S50" si="208">L50</f>
        <v>240000</v>
      </c>
      <c r="T50" s="44">
        <f t="shared" ref="T50" si="209">M50</f>
        <v>240000</v>
      </c>
      <c r="U50" s="44">
        <f t="shared" ref="U50" si="210">N50</f>
        <v>240000</v>
      </c>
      <c r="V50" s="44">
        <f t="shared" ref="V50" si="211">O50</f>
        <v>240000</v>
      </c>
      <c r="Y50" s="44">
        <f>R50</f>
        <v>240000</v>
      </c>
      <c r="Z50" s="44">
        <f t="shared" ref="Z50" si="212">S50</f>
        <v>240000</v>
      </c>
      <c r="AA50" s="44">
        <f t="shared" ref="AA50" si="213">T50</f>
        <v>240000</v>
      </c>
      <c r="AB50" s="44">
        <f t="shared" ref="AB50" si="214">U50</f>
        <v>240000</v>
      </c>
      <c r="AC50" s="44">
        <f t="shared" ref="AC50" si="215">V50</f>
        <v>240000</v>
      </c>
      <c r="AK50" s="142"/>
      <c r="AN50" s="588" t="s">
        <v>458</v>
      </c>
      <c r="AO50" s="588"/>
      <c r="AP50" s="588"/>
      <c r="AQ50" s="588"/>
      <c r="AR50" s="588"/>
      <c r="AS50" s="588"/>
      <c r="AT50" s="588"/>
      <c r="AU50" s="588"/>
      <c r="AV50" s="588"/>
      <c r="AW50" s="588"/>
      <c r="AX50" s="142"/>
      <c r="AZ50" s="42" t="s">
        <v>334</v>
      </c>
      <c r="BA50" s="44">
        <f>BA24</f>
        <v>240000</v>
      </c>
      <c r="BB50" s="44">
        <f t="shared" ref="BB50:BE50" si="216">BB24</f>
        <v>240000</v>
      </c>
      <c r="BC50" s="44">
        <f t="shared" si="216"/>
        <v>240000</v>
      </c>
      <c r="BD50" s="44">
        <f t="shared" si="216"/>
        <v>240000</v>
      </c>
      <c r="BE50" s="44">
        <f t="shared" si="216"/>
        <v>240000</v>
      </c>
      <c r="BH50" s="44">
        <f>BH24</f>
        <v>240000</v>
      </c>
      <c r="BI50" s="44">
        <f t="shared" ref="BI50:BL50" si="217">BI24</f>
        <v>240000</v>
      </c>
      <c r="BJ50" s="44">
        <f t="shared" si="217"/>
        <v>240000</v>
      </c>
      <c r="BK50" s="44">
        <f t="shared" si="217"/>
        <v>240000</v>
      </c>
      <c r="BL50" s="44">
        <f t="shared" si="217"/>
        <v>240000</v>
      </c>
      <c r="BO50" s="44">
        <f>BO24</f>
        <v>240000</v>
      </c>
      <c r="BP50" s="44">
        <f t="shared" ref="BP50:BS50" si="218">BP24</f>
        <v>240000</v>
      </c>
      <c r="BQ50" s="44">
        <f t="shared" si="218"/>
        <v>240000</v>
      </c>
      <c r="BR50" s="44">
        <f t="shared" si="218"/>
        <v>240000</v>
      </c>
      <c r="BS50" s="44">
        <f t="shared" si="218"/>
        <v>240000</v>
      </c>
      <c r="BV50" s="44">
        <f>BV24</f>
        <v>240000</v>
      </c>
      <c r="BW50" s="44">
        <f t="shared" ref="BW50:BZ50" si="219">BW24</f>
        <v>240000</v>
      </c>
      <c r="BX50" s="44">
        <f t="shared" si="219"/>
        <v>240000</v>
      </c>
      <c r="BY50" s="44">
        <f t="shared" si="219"/>
        <v>240000</v>
      </c>
      <c r="BZ50" s="44">
        <f t="shared" si="219"/>
        <v>240000</v>
      </c>
      <c r="CH50" s="142"/>
    </row>
    <row r="51" spans="1:86" ht="33" customHeight="1" x14ac:dyDescent="0.3">
      <c r="A51" s="142"/>
      <c r="C51" s="42" t="s">
        <v>354</v>
      </c>
      <c r="D51" s="43">
        <f>D23</f>
        <v>1043.7592500000003</v>
      </c>
      <c r="E51" s="43">
        <f t="shared" ref="E51:H51" si="220">E23</f>
        <v>1043.7592500000003</v>
      </c>
      <c r="F51" s="43">
        <f t="shared" si="220"/>
        <v>1043.7592500000003</v>
      </c>
      <c r="G51" s="43">
        <f t="shared" si="220"/>
        <v>1043.7592500000003</v>
      </c>
      <c r="H51" s="43">
        <f t="shared" si="220"/>
        <v>1043.7592500000003</v>
      </c>
      <c r="K51" s="43">
        <f>K23</f>
        <v>1043.7592500000003</v>
      </c>
      <c r="L51" s="43">
        <f t="shared" ref="L51:O51" si="221">L23</f>
        <v>1043.7592500000003</v>
      </c>
      <c r="M51" s="43">
        <f t="shared" si="221"/>
        <v>1043.7592500000003</v>
      </c>
      <c r="N51" s="43">
        <f t="shared" si="221"/>
        <v>1043.7592500000003</v>
      </c>
      <c r="O51" s="43">
        <f t="shared" si="221"/>
        <v>1043.7592500000003</v>
      </c>
      <c r="R51" s="43">
        <f>R23</f>
        <v>1043.7592500000003</v>
      </c>
      <c r="S51" s="43">
        <f t="shared" ref="S51:V51" si="222">S23</f>
        <v>1043.7592500000003</v>
      </c>
      <c r="T51" s="43">
        <f t="shared" si="222"/>
        <v>1043.7592500000003</v>
      </c>
      <c r="U51" s="43">
        <f t="shared" si="222"/>
        <v>1043.7592500000003</v>
      </c>
      <c r="V51" s="43">
        <f t="shared" si="222"/>
        <v>1043.7592500000003</v>
      </c>
      <c r="Y51" s="43">
        <f>Y23</f>
        <v>1043.7592500000003</v>
      </c>
      <c r="Z51" s="43">
        <f t="shared" ref="Z51:AC51" si="223">Z23</f>
        <v>1043.7592500000003</v>
      </c>
      <c r="AA51" s="43">
        <f t="shared" si="223"/>
        <v>1043.7592500000003</v>
      </c>
      <c r="AB51" s="43">
        <f t="shared" si="223"/>
        <v>1043.7592500000003</v>
      </c>
      <c r="AC51" s="43">
        <f t="shared" si="223"/>
        <v>1043.7592500000003</v>
      </c>
      <c r="AK51" s="142"/>
      <c r="AN51" s="588"/>
      <c r="AO51" s="588"/>
      <c r="AP51" s="588"/>
      <c r="AQ51" s="588"/>
      <c r="AR51" s="588"/>
      <c r="AS51" s="588"/>
      <c r="AT51" s="588"/>
      <c r="AU51" s="588"/>
      <c r="AV51" s="588"/>
      <c r="AW51" s="588"/>
      <c r="AX51" s="142"/>
      <c r="AZ51" s="42" t="s">
        <v>354</v>
      </c>
      <c r="BA51" s="43">
        <f>EnU!$AB$48*(1000000/$BA$10)</f>
        <v>1043.7592500000003</v>
      </c>
      <c r="BB51" s="43">
        <f>EnU!$AB$48*(1000000/$BA$10)</f>
        <v>1043.7592500000003</v>
      </c>
      <c r="BC51" s="43">
        <f>EnU!$AB$48*(1000000/$BA$10)</f>
        <v>1043.7592500000003</v>
      </c>
      <c r="BD51" s="43">
        <f>EnU!$AB$48*(1000000/$BA$10)</f>
        <v>1043.7592500000003</v>
      </c>
      <c r="BE51" s="43">
        <f>EnU!$AB$48*(1000000/$BA$10)</f>
        <v>1043.7592500000003</v>
      </c>
      <c r="BH51" s="43">
        <f>EnU!$AB$48*(1000000/$BA$10)</f>
        <v>1043.7592500000003</v>
      </c>
      <c r="BI51" s="43">
        <f>EnU!$AB$48*(1000000/$BA$10)</f>
        <v>1043.7592500000003</v>
      </c>
      <c r="BJ51" s="43">
        <f>EnU!$AB$48*(1000000/$BA$10)</f>
        <v>1043.7592500000003</v>
      </c>
      <c r="BK51" s="43">
        <f>EnU!$AB$48*(1000000/$BA$10)</f>
        <v>1043.7592500000003</v>
      </c>
      <c r="BL51" s="43">
        <f>EnU!$AB$48*(1000000/$BA$10)</f>
        <v>1043.7592500000003</v>
      </c>
      <c r="BO51" s="43">
        <f>EnU!$AB$48*(1000000/$BA$10)</f>
        <v>1043.7592500000003</v>
      </c>
      <c r="BP51" s="43">
        <f>EnU!$AB$48*(1000000/$BA$10)</f>
        <v>1043.7592500000003</v>
      </c>
      <c r="BQ51" s="43">
        <f>EnU!$AB$48*(1000000/$BA$10)</f>
        <v>1043.7592500000003</v>
      </c>
      <c r="BR51" s="43">
        <f>EnU!$AB$48*(1000000/$BA$10)</f>
        <v>1043.7592500000003</v>
      </c>
      <c r="BS51" s="43">
        <f>EnU!$AB$48*(1000000/$BA$10)</f>
        <v>1043.7592500000003</v>
      </c>
      <c r="BV51" s="43">
        <f>EnU!$AB$48*(1000000/$BA$10)</f>
        <v>1043.7592500000003</v>
      </c>
      <c r="BW51" s="43">
        <f>EnU!$AB$48*(1000000/$BA$10)</f>
        <v>1043.7592500000003</v>
      </c>
      <c r="BX51" s="43">
        <f>EnU!$AB$48*(1000000/$BA$10)</f>
        <v>1043.7592500000003</v>
      </c>
      <c r="BY51" s="43">
        <f>EnU!$AB$48*(1000000/$BA$10)</f>
        <v>1043.7592500000003</v>
      </c>
      <c r="BZ51" s="43">
        <f>EnU!$AB$48*(1000000/$BA$10)</f>
        <v>1043.7592500000003</v>
      </c>
      <c r="CH51" s="142"/>
    </row>
    <row r="52" spans="1:86" ht="19.8" customHeight="1" x14ac:dyDescent="0.3">
      <c r="A52" s="142"/>
      <c r="C52" s="42" t="s">
        <v>455</v>
      </c>
      <c r="D52" s="43">
        <f>SUMA(D49:D51)</f>
        <v>909736.06732500007</v>
      </c>
      <c r="E52" s="43">
        <f t="shared" ref="E52:H52" si="224">SUMA(E49:E51)</f>
        <v>665290.44942500012</v>
      </c>
      <c r="F52" s="43">
        <f t="shared" si="224"/>
        <v>654513.36442499992</v>
      </c>
      <c r="G52" s="43">
        <f t="shared" si="224"/>
        <v>640604.35392500006</v>
      </c>
      <c r="H52" s="43">
        <f t="shared" si="224"/>
        <v>670796.92292499996</v>
      </c>
      <c r="K52" s="43">
        <f>SUMA(K49:K51)</f>
        <v>909736.06732500007</v>
      </c>
      <c r="L52" s="43">
        <f t="shared" ref="L52" si="225">SUMA(L49:L51)</f>
        <v>665290.44942500012</v>
      </c>
      <c r="M52" s="43">
        <f t="shared" ref="M52" si="226">SUMA(M49:M51)</f>
        <v>654513.36442499992</v>
      </c>
      <c r="N52" s="43">
        <f t="shared" ref="N52" si="227">SUMA(N49:N51)</f>
        <v>640604.35392500006</v>
      </c>
      <c r="O52" s="43">
        <f t="shared" ref="O52" si="228">SUMA(O49:O51)</f>
        <v>670796.92292499996</v>
      </c>
      <c r="R52" s="43">
        <f>SUMA(R49:R51)</f>
        <v>909736.06732500007</v>
      </c>
      <c r="S52" s="43">
        <f t="shared" ref="S52" si="229">SUMA(S49:S51)</f>
        <v>665290.44942500012</v>
      </c>
      <c r="T52" s="43">
        <f t="shared" ref="T52" si="230">SUMA(T49:T51)</f>
        <v>654513.36442499992</v>
      </c>
      <c r="U52" s="43">
        <f t="shared" ref="U52" si="231">SUMA(U49:U51)</f>
        <v>640604.35392500006</v>
      </c>
      <c r="V52" s="43">
        <f t="shared" ref="V52" si="232">SUMA(V49:V51)</f>
        <v>670796.92292499996</v>
      </c>
      <c r="Y52" s="43">
        <f>SUMA(Y49:Y51)</f>
        <v>909736.06732500007</v>
      </c>
      <c r="Z52" s="43">
        <f t="shared" ref="Z52" si="233">SUMA(Z49:Z51)</f>
        <v>665290.44942500012</v>
      </c>
      <c r="AA52" s="43">
        <f t="shared" ref="AA52" si="234">SUMA(AA49:AA51)</f>
        <v>654513.36442499992</v>
      </c>
      <c r="AB52" s="43">
        <f t="shared" ref="AB52" si="235">SUMA(AB49:AB51)</f>
        <v>640604.35392500006</v>
      </c>
      <c r="AC52" s="43">
        <f t="shared" ref="AC52" si="236">SUMA(AC49:AC51)</f>
        <v>670796.92292499996</v>
      </c>
      <c r="AK52" s="142"/>
      <c r="AN52" s="614" t="s">
        <v>451</v>
      </c>
      <c r="AO52" s="615"/>
      <c r="AP52" s="615"/>
      <c r="AQ52" s="615"/>
      <c r="AR52" s="615"/>
      <c r="AS52" s="615"/>
      <c r="AT52" s="615"/>
      <c r="AU52" s="615"/>
      <c r="AV52" s="615"/>
      <c r="AW52" s="616"/>
      <c r="AX52" s="142"/>
      <c r="AZ52" s="42" t="s">
        <v>455</v>
      </c>
      <c r="BA52" s="43">
        <f>SUMA(BA49:BA51)</f>
        <v>909736.06732500007</v>
      </c>
      <c r="BB52" s="43">
        <f t="shared" ref="BB52:BE52" si="237">SUMA(BB49:BB51)</f>
        <v>665290.44942500012</v>
      </c>
      <c r="BC52" s="43">
        <f t="shared" si="237"/>
        <v>654513.36442499992</v>
      </c>
      <c r="BD52" s="43">
        <f t="shared" si="237"/>
        <v>640604.35392500006</v>
      </c>
      <c r="BE52" s="43">
        <f t="shared" si="237"/>
        <v>670796.92292499996</v>
      </c>
      <c r="BH52" s="43">
        <f>SUMA(BH49:BH51)</f>
        <v>909736.06732500007</v>
      </c>
      <c r="BI52" s="43">
        <f t="shared" ref="BI52" si="238">SUMA(BI49:BI51)</f>
        <v>665290.44942500012</v>
      </c>
      <c r="BJ52" s="43">
        <f t="shared" ref="BJ52" si="239">SUMA(BJ49:BJ51)</f>
        <v>654513.36442499992</v>
      </c>
      <c r="BK52" s="43">
        <f t="shared" ref="BK52" si="240">SUMA(BK49:BK51)</f>
        <v>640604.35392500006</v>
      </c>
      <c r="BL52" s="43">
        <f t="shared" ref="BL52" si="241">SUMA(BL49:BL51)</f>
        <v>670796.92292499996</v>
      </c>
      <c r="BO52" s="43">
        <f>SUMA(BO49:BO51)</f>
        <v>909736.06732500007</v>
      </c>
      <c r="BP52" s="43">
        <f t="shared" ref="BP52" si="242">SUMA(BP49:BP51)</f>
        <v>665290.44942500012</v>
      </c>
      <c r="BQ52" s="43">
        <f t="shared" ref="BQ52" si="243">SUMA(BQ49:BQ51)</f>
        <v>654513.36442499992</v>
      </c>
      <c r="BR52" s="43">
        <f t="shared" ref="BR52" si="244">SUMA(BR49:BR51)</f>
        <v>640604.35392500006</v>
      </c>
      <c r="BS52" s="43">
        <f t="shared" ref="BS52" si="245">SUMA(BS49:BS51)</f>
        <v>670796.92292499996</v>
      </c>
      <c r="BV52" s="43">
        <f>SUMA(BV49:BV51)</f>
        <v>909736.06732500007</v>
      </c>
      <c r="BW52" s="43">
        <f t="shared" ref="BW52" si="246">SUMA(BW49:BW51)</f>
        <v>665290.44942500012</v>
      </c>
      <c r="BX52" s="43">
        <f t="shared" ref="BX52" si="247">SUMA(BX49:BX51)</f>
        <v>654513.36442499992</v>
      </c>
      <c r="BY52" s="43">
        <f t="shared" ref="BY52" si="248">SUMA(BY49:BY51)</f>
        <v>640604.35392500006</v>
      </c>
      <c r="BZ52" s="43">
        <f t="shared" ref="BZ52" si="249">SUMA(BZ49:BZ51)</f>
        <v>670796.92292499996</v>
      </c>
      <c r="CH52" s="142"/>
    </row>
    <row r="53" spans="1:86" ht="14.4" customHeight="1" x14ac:dyDescent="0.3">
      <c r="A53" s="142"/>
      <c r="C53" s="42" t="s">
        <v>1</v>
      </c>
      <c r="D53" s="44">
        <v>0</v>
      </c>
      <c r="E53" s="44">
        <v>0</v>
      </c>
      <c r="F53" s="44">
        <v>0</v>
      </c>
      <c r="G53" s="44">
        <v>0</v>
      </c>
      <c r="H53" s="44">
        <v>0</v>
      </c>
      <c r="K53" s="44">
        <v>0</v>
      </c>
      <c r="L53" s="44">
        <v>0</v>
      </c>
      <c r="M53" s="44">
        <v>0</v>
      </c>
      <c r="N53" s="44">
        <v>0</v>
      </c>
      <c r="O53" s="44">
        <v>0</v>
      </c>
      <c r="R53" s="44">
        <v>0</v>
      </c>
      <c r="S53" s="44">
        <v>0</v>
      </c>
      <c r="T53" s="44">
        <v>0</v>
      </c>
      <c r="U53" s="44">
        <v>0</v>
      </c>
      <c r="V53" s="44">
        <v>0</v>
      </c>
      <c r="Y53" s="44">
        <v>0</v>
      </c>
      <c r="Z53" s="44">
        <v>0</v>
      </c>
      <c r="AA53" s="44">
        <v>0</v>
      </c>
      <c r="AB53" s="44">
        <v>0</v>
      </c>
      <c r="AC53" s="44">
        <v>0</v>
      </c>
      <c r="AK53" s="142"/>
      <c r="AN53" s="614"/>
      <c r="AO53" s="615"/>
      <c r="AP53" s="615"/>
      <c r="AQ53" s="615"/>
      <c r="AR53" s="615"/>
      <c r="AS53" s="615"/>
      <c r="AT53" s="615"/>
      <c r="AU53" s="615"/>
      <c r="AV53" s="615"/>
      <c r="AW53" s="616"/>
      <c r="AX53" s="142"/>
      <c r="AZ53" s="42" t="s">
        <v>1</v>
      </c>
      <c r="BA53" s="44">
        <v>0</v>
      </c>
      <c r="BB53" s="44">
        <v>0</v>
      </c>
      <c r="BC53" s="44">
        <v>0</v>
      </c>
      <c r="BD53" s="44">
        <v>0</v>
      </c>
      <c r="BE53" s="44">
        <v>0</v>
      </c>
      <c r="BH53" s="44">
        <v>0</v>
      </c>
      <c r="BI53" s="44">
        <v>0</v>
      </c>
      <c r="BJ53" s="44">
        <v>0</v>
      </c>
      <c r="BK53" s="44">
        <v>0</v>
      </c>
      <c r="BL53" s="44">
        <v>0</v>
      </c>
      <c r="BO53" s="44">
        <v>0</v>
      </c>
      <c r="BP53" s="44">
        <v>0</v>
      </c>
      <c r="BQ53" s="44">
        <v>0</v>
      </c>
      <c r="BR53" s="44">
        <v>0</v>
      </c>
      <c r="BS53" s="44">
        <v>0</v>
      </c>
      <c r="BV53" s="44">
        <v>0</v>
      </c>
      <c r="BW53" s="44">
        <v>0</v>
      </c>
      <c r="BX53" s="44">
        <v>0</v>
      </c>
      <c r="BY53" s="44">
        <v>0</v>
      </c>
      <c r="BZ53" s="44">
        <v>0</v>
      </c>
      <c r="CH53" s="142"/>
    </row>
    <row r="54" spans="1:86" ht="14.4" customHeight="1" x14ac:dyDescent="0.3">
      <c r="A54" s="142"/>
      <c r="C54" s="42" t="s">
        <v>439</v>
      </c>
      <c r="D54" s="43">
        <f>D52*0.1</f>
        <v>90973.606732500019</v>
      </c>
      <c r="E54" s="43">
        <f>E52*0.1</f>
        <v>66529.044942500012</v>
      </c>
      <c r="F54" s="43">
        <f>F52*0.1</f>
        <v>65451.336442499996</v>
      </c>
      <c r="G54" s="43">
        <f>G52*0.1</f>
        <v>64060.43539250001</v>
      </c>
      <c r="H54" s="43">
        <f>H52*0.1</f>
        <v>67079.692292499996</v>
      </c>
      <c r="K54" s="43">
        <f>K52*0.1</f>
        <v>90973.606732500019</v>
      </c>
      <c r="L54" s="43">
        <f>L52*0.1</f>
        <v>66529.044942500012</v>
      </c>
      <c r="M54" s="43">
        <f>M52*0.1</f>
        <v>65451.336442499996</v>
      </c>
      <c r="N54" s="43">
        <f>N52*0.1</f>
        <v>64060.43539250001</v>
      </c>
      <c r="O54" s="43">
        <f>O52*0.1</f>
        <v>67079.692292499996</v>
      </c>
      <c r="R54" s="43">
        <f>R52*0.1</f>
        <v>90973.606732500019</v>
      </c>
      <c r="S54" s="43">
        <f>S52*0.1</f>
        <v>66529.044942500012</v>
      </c>
      <c r="T54" s="43">
        <f>T52*0.1</f>
        <v>65451.336442499996</v>
      </c>
      <c r="U54" s="43">
        <f>U52*0.1</f>
        <v>64060.43539250001</v>
      </c>
      <c r="V54" s="43">
        <f>V52*0.1</f>
        <v>67079.692292499996</v>
      </c>
      <c r="Y54" s="43">
        <f>Y52*0.1</f>
        <v>90973.606732500019</v>
      </c>
      <c r="Z54" s="43">
        <f>Z52*0.1</f>
        <v>66529.044942500012</v>
      </c>
      <c r="AA54" s="43">
        <f>AA52*0.1</f>
        <v>65451.336442499996</v>
      </c>
      <c r="AB54" s="43">
        <f>AB52*0.1</f>
        <v>64060.43539250001</v>
      </c>
      <c r="AC54" s="43">
        <f>AC52*0.1</f>
        <v>67079.692292499996</v>
      </c>
      <c r="AK54" s="142"/>
      <c r="AN54" s="617"/>
      <c r="AO54" s="618"/>
      <c r="AP54" s="618"/>
      <c r="AQ54" s="618"/>
      <c r="AR54" s="618"/>
      <c r="AS54" s="618"/>
      <c r="AT54" s="618"/>
      <c r="AU54" s="618"/>
      <c r="AV54" s="618"/>
      <c r="AW54" s="619"/>
      <c r="AX54" s="142"/>
      <c r="AZ54" s="42" t="s">
        <v>439</v>
      </c>
      <c r="BA54" s="43">
        <f>BA52*0.1</f>
        <v>90973.606732500019</v>
      </c>
      <c r="BB54" s="43">
        <f>BB52*0.1</f>
        <v>66529.044942500012</v>
      </c>
      <c r="BC54" s="43">
        <f>BC52*0.1</f>
        <v>65451.336442499996</v>
      </c>
      <c r="BD54" s="43">
        <f>BD52*0.1</f>
        <v>64060.43539250001</v>
      </c>
      <c r="BE54" s="43">
        <f>BE52*0.1</f>
        <v>67079.692292499996</v>
      </c>
      <c r="BH54" s="43">
        <f>BH52*0.1</f>
        <v>90973.606732500019</v>
      </c>
      <c r="BI54" s="43">
        <f>BI52*0.1</f>
        <v>66529.044942500012</v>
      </c>
      <c r="BJ54" s="43">
        <f>BJ52*0.1</f>
        <v>65451.336442499996</v>
      </c>
      <c r="BK54" s="43">
        <f>BK52*0.1</f>
        <v>64060.43539250001</v>
      </c>
      <c r="BL54" s="43">
        <f>BL52*0.1</f>
        <v>67079.692292499996</v>
      </c>
      <c r="BO54" s="43">
        <f>BO52*0.1</f>
        <v>90973.606732500019</v>
      </c>
      <c r="BP54" s="43">
        <f>BP52*0.1</f>
        <v>66529.044942500012</v>
      </c>
      <c r="BQ54" s="43">
        <f>BQ52*0.1</f>
        <v>65451.336442499996</v>
      </c>
      <c r="BR54" s="43">
        <f>BR52*0.1</f>
        <v>64060.43539250001</v>
      </c>
      <c r="BS54" s="43">
        <f>BS52*0.1</f>
        <v>67079.692292499996</v>
      </c>
      <c r="BV54" s="43">
        <f>BV52*0.1</f>
        <v>90973.606732500019</v>
      </c>
      <c r="BW54" s="43">
        <f>BW52*0.1</f>
        <v>66529.044942500012</v>
      </c>
      <c r="BX54" s="43">
        <f>BX52*0.1</f>
        <v>65451.336442499996</v>
      </c>
      <c r="BY54" s="43">
        <f>BY52*0.1</f>
        <v>64060.43539250001</v>
      </c>
      <c r="BZ54" s="43">
        <f>BZ52*0.1</f>
        <v>67079.692292499996</v>
      </c>
      <c r="CH54" s="142"/>
    </row>
    <row r="55" spans="1:86" ht="52.2" customHeight="1" x14ac:dyDescent="0.3">
      <c r="A55" s="142"/>
      <c r="C55" s="42" t="s">
        <v>445</v>
      </c>
      <c r="D55" s="43">
        <f t="shared" ref="D55:H56" si="250">K28</f>
        <v>34436.191220424022</v>
      </c>
      <c r="E55" s="43">
        <f t="shared" si="250"/>
        <v>16866.814906016716</v>
      </c>
      <c r="F55" s="43">
        <f t="shared" si="250"/>
        <v>16867.03042427422</v>
      </c>
      <c r="G55" s="43">
        <f t="shared" si="250"/>
        <v>16693.594449136493</v>
      </c>
      <c r="H55" s="43">
        <f t="shared" si="250"/>
        <v>23145.283413305478</v>
      </c>
      <c r="K55" s="43">
        <f t="shared" ref="K55:O56" si="251">K28</f>
        <v>34436.191220424022</v>
      </c>
      <c r="L55" s="43">
        <f t="shared" si="251"/>
        <v>16866.814906016716</v>
      </c>
      <c r="M55" s="43">
        <f t="shared" si="251"/>
        <v>16867.03042427422</v>
      </c>
      <c r="N55" s="43">
        <f t="shared" si="251"/>
        <v>16693.594449136493</v>
      </c>
      <c r="O55" s="43">
        <f t="shared" si="251"/>
        <v>23145.283413305478</v>
      </c>
      <c r="R55" s="43">
        <f t="shared" ref="R55:V56" si="252">K28</f>
        <v>34436.191220424022</v>
      </c>
      <c r="S55" s="43">
        <f t="shared" si="252"/>
        <v>16866.814906016716</v>
      </c>
      <c r="T55" s="43">
        <f t="shared" si="252"/>
        <v>16867.03042427422</v>
      </c>
      <c r="U55" s="43">
        <f t="shared" si="252"/>
        <v>16693.594449136493</v>
      </c>
      <c r="V55" s="43">
        <f t="shared" si="252"/>
        <v>23145.283413305478</v>
      </c>
      <c r="Y55" s="43">
        <f t="shared" ref="Y55:AC56" si="253">K28</f>
        <v>34436.191220424022</v>
      </c>
      <c r="Z55" s="43">
        <f t="shared" si="253"/>
        <v>16866.814906016716</v>
      </c>
      <c r="AA55" s="43">
        <f t="shared" si="253"/>
        <v>16867.03042427422</v>
      </c>
      <c r="AB55" s="43">
        <f t="shared" si="253"/>
        <v>16693.594449136493</v>
      </c>
      <c r="AC55" s="43">
        <f t="shared" si="253"/>
        <v>23145.283413305478</v>
      </c>
      <c r="AK55" s="142"/>
      <c r="AN55" s="622" t="s">
        <v>465</v>
      </c>
      <c r="AO55" s="587"/>
      <c r="AP55" s="587"/>
      <c r="AQ55" s="587"/>
      <c r="AR55" s="587"/>
      <c r="AS55" s="587"/>
      <c r="AT55" s="587"/>
      <c r="AU55" s="587"/>
      <c r="AV55" s="587"/>
      <c r="AW55" s="587"/>
      <c r="AX55" s="142"/>
      <c r="AZ55" s="42" t="s">
        <v>445</v>
      </c>
      <c r="BA55" s="43">
        <f t="shared" ref="BA55:BE56" si="254">BH28</f>
        <v>34436.191220424022</v>
      </c>
      <c r="BB55" s="43">
        <f t="shared" si="254"/>
        <v>16866.814906016716</v>
      </c>
      <c r="BC55" s="43">
        <f t="shared" si="254"/>
        <v>16867.03042427422</v>
      </c>
      <c r="BD55" s="43">
        <f t="shared" si="254"/>
        <v>16693.594449136493</v>
      </c>
      <c r="BE55" s="43">
        <f t="shared" si="254"/>
        <v>23145.283413305478</v>
      </c>
      <c r="BH55" s="43">
        <f t="shared" ref="BH55:BL56" si="255">BH28</f>
        <v>34436.191220424022</v>
      </c>
      <c r="BI55" s="43">
        <f t="shared" si="255"/>
        <v>16866.814906016716</v>
      </c>
      <c r="BJ55" s="43">
        <f t="shared" si="255"/>
        <v>16867.03042427422</v>
      </c>
      <c r="BK55" s="43">
        <f t="shared" si="255"/>
        <v>16693.594449136493</v>
      </c>
      <c r="BL55" s="43">
        <f t="shared" si="255"/>
        <v>23145.283413305478</v>
      </c>
      <c r="BO55" s="43">
        <f t="shared" ref="BO55:BS56" si="256">BH28</f>
        <v>34436.191220424022</v>
      </c>
      <c r="BP55" s="43">
        <f t="shared" si="256"/>
        <v>16866.814906016716</v>
      </c>
      <c r="BQ55" s="43">
        <f t="shared" si="256"/>
        <v>16867.03042427422</v>
      </c>
      <c r="BR55" s="43">
        <f t="shared" si="256"/>
        <v>16693.594449136493</v>
      </c>
      <c r="BS55" s="43">
        <f t="shared" si="256"/>
        <v>23145.283413305478</v>
      </c>
      <c r="BV55" s="43">
        <f t="shared" ref="BV55:BZ56" si="257">BH28</f>
        <v>34436.191220424022</v>
      </c>
      <c r="BW55" s="43">
        <f t="shared" si="257"/>
        <v>16866.814906016716</v>
      </c>
      <c r="BX55" s="43">
        <f t="shared" si="257"/>
        <v>16867.03042427422</v>
      </c>
      <c r="BY55" s="43">
        <f t="shared" si="257"/>
        <v>16693.594449136493</v>
      </c>
      <c r="BZ55" s="43">
        <f t="shared" si="257"/>
        <v>23145.283413305478</v>
      </c>
      <c r="CH55" s="142"/>
    </row>
    <row r="56" spans="1:86" ht="15.6" x14ac:dyDescent="0.3">
      <c r="A56" s="142"/>
      <c r="C56" s="42" t="s">
        <v>446</v>
      </c>
      <c r="D56" s="43">
        <f t="shared" si="250"/>
        <v>131440.79891434699</v>
      </c>
      <c r="E56" s="43">
        <f t="shared" si="250"/>
        <v>96302.046285532357</v>
      </c>
      <c r="F56" s="43">
        <f t="shared" si="250"/>
        <v>96302.477322047387</v>
      </c>
      <c r="G56" s="43">
        <f t="shared" si="250"/>
        <v>95955.605371771904</v>
      </c>
      <c r="H56" s="43">
        <f t="shared" si="250"/>
        <v>108858.98330010986</v>
      </c>
      <c r="K56" s="141">
        <f t="shared" si="251"/>
        <v>131440.79891434699</v>
      </c>
      <c r="L56" s="141">
        <f t="shared" si="251"/>
        <v>96302.046285532357</v>
      </c>
      <c r="M56" s="141">
        <f t="shared" si="251"/>
        <v>96302.477322047387</v>
      </c>
      <c r="N56" s="141">
        <f t="shared" si="251"/>
        <v>95955.605371771904</v>
      </c>
      <c r="O56" s="141">
        <f t="shared" si="251"/>
        <v>108858.98330010986</v>
      </c>
      <c r="R56" s="141">
        <f t="shared" si="252"/>
        <v>131440.79891434699</v>
      </c>
      <c r="S56" s="141">
        <f t="shared" si="252"/>
        <v>96302.046285532357</v>
      </c>
      <c r="T56" s="141">
        <f t="shared" si="252"/>
        <v>96302.477322047387</v>
      </c>
      <c r="U56" s="141">
        <f t="shared" si="252"/>
        <v>95955.605371771904</v>
      </c>
      <c r="V56" s="141">
        <f t="shared" si="252"/>
        <v>108858.98330010986</v>
      </c>
      <c r="Y56" s="141">
        <f t="shared" si="253"/>
        <v>131440.79891434699</v>
      </c>
      <c r="Z56" s="141">
        <f t="shared" si="253"/>
        <v>96302.046285532357</v>
      </c>
      <c r="AA56" s="141">
        <f t="shared" si="253"/>
        <v>96302.477322047387</v>
      </c>
      <c r="AB56" s="141">
        <f t="shared" si="253"/>
        <v>95955.605371771904</v>
      </c>
      <c r="AC56" s="141">
        <f t="shared" si="253"/>
        <v>108858.98330010986</v>
      </c>
      <c r="AK56" s="142"/>
      <c r="AN56" s="623" t="s">
        <v>432</v>
      </c>
      <c r="AO56" s="623"/>
      <c r="AP56" s="623"/>
      <c r="AQ56" s="623"/>
      <c r="AR56" s="623"/>
      <c r="AS56" s="623"/>
      <c r="AT56" s="623"/>
      <c r="AU56" s="623"/>
      <c r="AV56" s="623"/>
      <c r="AW56" s="623"/>
      <c r="AX56" s="142"/>
      <c r="AZ56" s="42" t="s">
        <v>446</v>
      </c>
      <c r="BA56" s="141">
        <f t="shared" si="254"/>
        <v>131440.79891434699</v>
      </c>
      <c r="BB56" s="141">
        <f t="shared" si="254"/>
        <v>96302.046285532357</v>
      </c>
      <c r="BC56" s="141">
        <f t="shared" si="254"/>
        <v>96302.477322047387</v>
      </c>
      <c r="BD56" s="141">
        <f t="shared" si="254"/>
        <v>95955.605371771904</v>
      </c>
      <c r="BE56" s="141">
        <f t="shared" si="254"/>
        <v>108858.98330010986</v>
      </c>
      <c r="BH56" s="141">
        <f t="shared" si="255"/>
        <v>131440.79891434699</v>
      </c>
      <c r="BI56" s="141">
        <f t="shared" si="255"/>
        <v>96302.046285532357</v>
      </c>
      <c r="BJ56" s="141">
        <f t="shared" si="255"/>
        <v>96302.477322047387</v>
      </c>
      <c r="BK56" s="141">
        <f t="shared" si="255"/>
        <v>95955.605371771904</v>
      </c>
      <c r="BL56" s="141">
        <f t="shared" si="255"/>
        <v>108858.98330010986</v>
      </c>
      <c r="BO56" s="141">
        <f t="shared" si="256"/>
        <v>131440.79891434699</v>
      </c>
      <c r="BP56" s="141">
        <f t="shared" si="256"/>
        <v>96302.046285532357</v>
      </c>
      <c r="BQ56" s="141">
        <f t="shared" si="256"/>
        <v>96302.477322047387</v>
      </c>
      <c r="BR56" s="141">
        <f t="shared" si="256"/>
        <v>95955.605371771904</v>
      </c>
      <c r="BS56" s="141">
        <f t="shared" si="256"/>
        <v>108858.98330010986</v>
      </c>
      <c r="BV56" s="141">
        <f t="shared" si="257"/>
        <v>131440.79891434699</v>
      </c>
      <c r="BW56" s="141">
        <f t="shared" si="257"/>
        <v>96302.046285532357</v>
      </c>
      <c r="BX56" s="141">
        <f t="shared" si="257"/>
        <v>96302.477322047387</v>
      </c>
      <c r="BY56" s="141">
        <f t="shared" si="257"/>
        <v>95955.605371771904</v>
      </c>
      <c r="BZ56" s="141">
        <f t="shared" si="257"/>
        <v>108858.98330010986</v>
      </c>
      <c r="CH56" s="142"/>
    </row>
    <row r="57" spans="1:86" ht="15.6" x14ac:dyDescent="0.3">
      <c r="A57" s="142"/>
      <c r="C57" s="42" t="s">
        <v>95</v>
      </c>
      <c r="D57" s="44">
        <f>$D$14</f>
        <v>10</v>
      </c>
      <c r="E57" s="44">
        <f>$E$14</f>
        <v>10</v>
      </c>
      <c r="F57" s="44">
        <f>$F$14</f>
        <v>10</v>
      </c>
      <c r="G57" s="44">
        <f>$G$14</f>
        <v>10</v>
      </c>
      <c r="H57" s="44">
        <f>$H$14</f>
        <v>10</v>
      </c>
      <c r="K57" s="44">
        <f>$D$14</f>
        <v>10</v>
      </c>
      <c r="L57" s="44">
        <f>$E$14</f>
        <v>10</v>
      </c>
      <c r="M57" s="44">
        <f>$F$14</f>
        <v>10</v>
      </c>
      <c r="N57" s="44">
        <f>$G$14</f>
        <v>10</v>
      </c>
      <c r="O57" s="44">
        <f>$H$14</f>
        <v>10</v>
      </c>
      <c r="R57" s="44">
        <f>$D$14</f>
        <v>10</v>
      </c>
      <c r="S57" s="44">
        <f>$E$14</f>
        <v>10</v>
      </c>
      <c r="T57" s="44">
        <f>$F$14</f>
        <v>10</v>
      </c>
      <c r="U57" s="44">
        <f>$G$14</f>
        <v>10</v>
      </c>
      <c r="V57" s="44">
        <f>$H$14</f>
        <v>10</v>
      </c>
      <c r="Y57" s="44">
        <f>$D$14</f>
        <v>10</v>
      </c>
      <c r="Z57" s="44">
        <f>$E$14</f>
        <v>10</v>
      </c>
      <c r="AA57" s="44">
        <f>$F$14</f>
        <v>10</v>
      </c>
      <c r="AB57" s="44">
        <f>$G$14</f>
        <v>10</v>
      </c>
      <c r="AC57" s="44">
        <f>$H$14</f>
        <v>10</v>
      </c>
      <c r="AK57" s="142"/>
      <c r="AN57" s="624" t="s">
        <v>73</v>
      </c>
      <c r="AO57" s="624"/>
      <c r="AP57" s="624"/>
      <c r="AQ57" s="624"/>
      <c r="AR57" s="624"/>
      <c r="AS57" s="624"/>
      <c r="AT57" s="624"/>
      <c r="AU57" s="624"/>
      <c r="AV57" s="624"/>
      <c r="AW57" s="624"/>
      <c r="AX57" s="142"/>
      <c r="AZ57" s="42" t="s">
        <v>95</v>
      </c>
      <c r="BA57" s="44">
        <f>$BA$14</f>
        <v>10</v>
      </c>
      <c r="BB57" s="44">
        <f>$BB$14</f>
        <v>10</v>
      </c>
      <c r="BC57" s="44">
        <f>$BC$14</f>
        <v>10</v>
      </c>
      <c r="BD57" s="44">
        <f>$BD$14</f>
        <v>10</v>
      </c>
      <c r="BE57" s="44">
        <f>$BE$14</f>
        <v>10</v>
      </c>
      <c r="BH57" s="44">
        <f>$BA$14</f>
        <v>10</v>
      </c>
      <c r="BI57" s="44">
        <f>$BB$14</f>
        <v>10</v>
      </c>
      <c r="BJ57" s="44">
        <f>$BC$14</f>
        <v>10</v>
      </c>
      <c r="BK57" s="44">
        <f>$BD$14</f>
        <v>10</v>
      </c>
      <c r="BL57" s="44">
        <f>$BE$14</f>
        <v>10</v>
      </c>
      <c r="BO57" s="44">
        <f>$BA$14</f>
        <v>10</v>
      </c>
      <c r="BP57" s="44">
        <f>$BB$14</f>
        <v>10</v>
      </c>
      <c r="BQ57" s="44">
        <f>$BC$14</f>
        <v>10</v>
      </c>
      <c r="BR57" s="44">
        <f>$BD$14</f>
        <v>10</v>
      </c>
      <c r="BS57" s="44">
        <f>$BE$14</f>
        <v>10</v>
      </c>
      <c r="BV57" s="44">
        <f>$BA$14</f>
        <v>10</v>
      </c>
      <c r="BW57" s="44">
        <f>$BB$14</f>
        <v>10</v>
      </c>
      <c r="BX57" s="44">
        <f>$BC$14</f>
        <v>10</v>
      </c>
      <c r="BY57" s="44">
        <f>$BD$14</f>
        <v>10</v>
      </c>
      <c r="BZ57" s="44">
        <f>$BE$14</f>
        <v>10</v>
      </c>
      <c r="CH57" s="142"/>
    </row>
    <row r="58" spans="1:86" ht="14.4" customHeight="1" x14ac:dyDescent="0.3">
      <c r="A58" s="142"/>
      <c r="C58" s="42" t="s">
        <v>306</v>
      </c>
      <c r="D58" s="43">
        <f>SUMA(D52:D55)</f>
        <v>1035145.8652779241</v>
      </c>
      <c r="E58" s="43">
        <f>SUMA(E52:E55)</f>
        <v>748686.30927351676</v>
      </c>
      <c r="F58" s="43">
        <f>SUMA(F52:F55)</f>
        <v>736831.73129177419</v>
      </c>
      <c r="G58" s="43">
        <f>SUMA(G52:G55)</f>
        <v>721358.3837666366</v>
      </c>
      <c r="H58" s="43">
        <f>SUMA(H52:H55)</f>
        <v>761021.89863080543</v>
      </c>
      <c r="K58" s="43">
        <f>SUMA(K52:K55)</f>
        <v>1035145.8652779241</v>
      </c>
      <c r="L58" s="43">
        <f>SUMA(L52:L55)</f>
        <v>748686.30927351676</v>
      </c>
      <c r="M58" s="43">
        <f>SUMA(M52:M55)</f>
        <v>736831.73129177419</v>
      </c>
      <c r="N58" s="43">
        <f>SUMA(N52:N55)</f>
        <v>721358.3837666366</v>
      </c>
      <c r="O58" s="43">
        <f>SUMA(O52:O55)</f>
        <v>761021.89863080543</v>
      </c>
      <c r="R58" s="43">
        <f>SUMA(R52:R55)</f>
        <v>1035145.8652779241</v>
      </c>
      <c r="S58" s="43">
        <f>SUMA(S52:S55)</f>
        <v>748686.30927351676</v>
      </c>
      <c r="T58" s="43">
        <f>SUMA(T52:T55)</f>
        <v>736831.73129177419</v>
      </c>
      <c r="U58" s="43">
        <f>SUMA(U52:U55)</f>
        <v>721358.3837666366</v>
      </c>
      <c r="V58" s="43">
        <f>SUMA(V52:V55)</f>
        <v>761021.89863080543</v>
      </c>
      <c r="Y58" s="43">
        <f>SUMA(Y52:Y55)</f>
        <v>1035145.8652779241</v>
      </c>
      <c r="Z58" s="43">
        <f>SUMA(Z52:Z55)</f>
        <v>748686.30927351676</v>
      </c>
      <c r="AA58" s="43">
        <f>SUMA(AA52:AA55)</f>
        <v>736831.73129177419</v>
      </c>
      <c r="AB58" s="43">
        <f>SUMA(AB52:AB55)</f>
        <v>721358.3837666366</v>
      </c>
      <c r="AC58" s="43">
        <f>SUMA(AC52:AC55)</f>
        <v>761021.89863080543</v>
      </c>
      <c r="AK58" s="142"/>
      <c r="AN58" s="587" t="s">
        <v>441</v>
      </c>
      <c r="AO58" s="587"/>
      <c r="AP58" s="587"/>
      <c r="AQ58" s="587"/>
      <c r="AR58" s="587"/>
      <c r="AS58" s="587"/>
      <c r="AT58" s="587"/>
      <c r="AU58" s="587"/>
      <c r="AV58" s="587"/>
      <c r="AW58" s="587"/>
      <c r="AX58" s="142"/>
      <c r="AZ58" s="42" t="s">
        <v>306</v>
      </c>
      <c r="BA58" s="43">
        <f>SUMA(BA52:BA55)</f>
        <v>1035145.8652779241</v>
      </c>
      <c r="BB58" s="43">
        <f>SUMA(BB52:BB55)</f>
        <v>748686.30927351676</v>
      </c>
      <c r="BC58" s="43">
        <f>SUMA(BC52:BC55)</f>
        <v>736831.73129177419</v>
      </c>
      <c r="BD58" s="43">
        <f>SUMA(BD52:BD55)</f>
        <v>721358.3837666366</v>
      </c>
      <c r="BE58" s="43">
        <f>SUMA(BE52:BE55)</f>
        <v>761021.89863080543</v>
      </c>
      <c r="BH58" s="43">
        <f>SUMA(BH52:BH55)</f>
        <v>1035145.8652779241</v>
      </c>
      <c r="BI58" s="43">
        <f>SUMA(BI52:BI55)</f>
        <v>748686.30927351676</v>
      </c>
      <c r="BJ58" s="43">
        <f>SUMA(BJ52:BJ55)</f>
        <v>736831.73129177419</v>
      </c>
      <c r="BK58" s="43">
        <f>SUMA(BK52:BK55)</f>
        <v>721358.3837666366</v>
      </c>
      <c r="BL58" s="43">
        <f>SUMA(BL52:BL55)</f>
        <v>761021.89863080543</v>
      </c>
      <c r="BO58" s="43">
        <f>SUMA(BO52:BO55)</f>
        <v>1035145.8652779241</v>
      </c>
      <c r="BP58" s="43">
        <f>SUMA(BP52:BP55)</f>
        <v>748686.30927351676</v>
      </c>
      <c r="BQ58" s="43">
        <f>SUMA(BQ52:BQ55)</f>
        <v>736831.73129177419</v>
      </c>
      <c r="BR58" s="43">
        <f>SUMA(BR52:BR55)</f>
        <v>721358.3837666366</v>
      </c>
      <c r="BS58" s="43">
        <f>SUMA(BS52:BS55)</f>
        <v>761021.89863080543</v>
      </c>
      <c r="BV58" s="43">
        <f>SUMA(BV52:BV55)</f>
        <v>1035145.8652779241</v>
      </c>
      <c r="BW58" s="43">
        <f>SUMA(BW52:BW55)</f>
        <v>748686.30927351676</v>
      </c>
      <c r="BX58" s="43">
        <f>SUMA(BX52:BX55)</f>
        <v>736831.73129177419</v>
      </c>
      <c r="BY58" s="43">
        <f>SUMA(BY52:BY55)</f>
        <v>721358.3837666366</v>
      </c>
      <c r="BZ58" s="43">
        <f>SUMA(BZ52:BZ55)</f>
        <v>761021.89863080543</v>
      </c>
      <c r="CH58" s="142"/>
    </row>
    <row r="59" spans="1:86" ht="22.2" customHeight="1" x14ac:dyDescent="0.3">
      <c r="A59" s="142"/>
      <c r="C59" s="42" t="s">
        <v>307</v>
      </c>
      <c r="D59" s="43">
        <f>SUMA(D52:D54)+D56</f>
        <v>1132150.472971847</v>
      </c>
      <c r="E59" s="43">
        <f>SUMA(E52:E54)+E56</f>
        <v>828121.54065303248</v>
      </c>
      <c r="F59" s="43">
        <f>SUMA(F52:F54)+F56</f>
        <v>816267.17818954727</v>
      </c>
      <c r="G59" s="43">
        <f>SUMA(G52:G54)+G56</f>
        <v>800620.39468927193</v>
      </c>
      <c r="H59" s="43">
        <f>SUMA(H52:H54)+H56</f>
        <v>846735.59851760976</v>
      </c>
      <c r="K59" s="43">
        <f>SUMA(K52:K54)+K56</f>
        <v>1132150.472971847</v>
      </c>
      <c r="L59" s="43">
        <f>SUMA(L52:L54)+L56</f>
        <v>828121.54065303248</v>
      </c>
      <c r="M59" s="43">
        <f>SUMA(M52:M54)+M56</f>
        <v>816267.17818954727</v>
      </c>
      <c r="N59" s="43">
        <f>SUMA(N52:N54)+N56</f>
        <v>800620.39468927193</v>
      </c>
      <c r="O59" s="43">
        <f>SUMA(O52:O54)+O56</f>
        <v>846735.59851760976</v>
      </c>
      <c r="R59" s="43">
        <f>SUMA(R52:R54)+R56</f>
        <v>1132150.472971847</v>
      </c>
      <c r="S59" s="43">
        <f>SUMA(S52:S54)+S56</f>
        <v>828121.54065303248</v>
      </c>
      <c r="T59" s="43">
        <f>SUMA(T52:T54)+T56</f>
        <v>816267.17818954727</v>
      </c>
      <c r="U59" s="43">
        <f>SUMA(U52:U54)+U56</f>
        <v>800620.39468927193</v>
      </c>
      <c r="V59" s="43">
        <f>SUMA(V52:V54)+V56</f>
        <v>846735.59851760976</v>
      </c>
      <c r="Y59" s="43">
        <f>SUMA(Y52:Y54)+Y56</f>
        <v>1132150.472971847</v>
      </c>
      <c r="Z59" s="43">
        <f>SUMA(Z52:Z54)+Z56</f>
        <v>828121.54065303248</v>
      </c>
      <c r="AA59" s="43">
        <f>SUMA(AA52:AA54)+AA56</f>
        <v>816267.17818954727</v>
      </c>
      <c r="AB59" s="43">
        <f>SUMA(AB52:AB54)+AB56</f>
        <v>800620.39468927193</v>
      </c>
      <c r="AC59" s="43">
        <f>SUMA(AC52:AC54)+AC56</f>
        <v>846735.59851760976</v>
      </c>
      <c r="AK59" s="142"/>
      <c r="AN59" s="587"/>
      <c r="AO59" s="587"/>
      <c r="AP59" s="587"/>
      <c r="AQ59" s="587"/>
      <c r="AR59" s="587"/>
      <c r="AS59" s="587"/>
      <c r="AT59" s="587"/>
      <c r="AU59" s="587"/>
      <c r="AV59" s="587"/>
      <c r="AW59" s="587"/>
      <c r="AX59" s="142"/>
      <c r="AZ59" s="42" t="s">
        <v>307</v>
      </c>
      <c r="BA59" s="43">
        <f>SUMA(BA52:BA54)+BA56</f>
        <v>1132150.472971847</v>
      </c>
      <c r="BB59" s="43">
        <f>SUMA(BB52:BB54)+BB56</f>
        <v>828121.54065303248</v>
      </c>
      <c r="BC59" s="43">
        <f>SUMA(BC52:BC54)+BC56</f>
        <v>816267.17818954727</v>
      </c>
      <c r="BD59" s="43">
        <f>SUMA(BD52:BD54)+BD56</f>
        <v>800620.39468927193</v>
      </c>
      <c r="BE59" s="43">
        <f>SUMA(BE52:BE54)+BE56</f>
        <v>846735.59851760976</v>
      </c>
      <c r="BH59" s="43">
        <f>SUMA(BH52:BH54)+BH56</f>
        <v>1132150.472971847</v>
      </c>
      <c r="BI59" s="43">
        <f>SUMA(BI52:BI54)+BI56</f>
        <v>828121.54065303248</v>
      </c>
      <c r="BJ59" s="43">
        <f>SUMA(BJ52:BJ54)+BJ56</f>
        <v>816267.17818954727</v>
      </c>
      <c r="BK59" s="43">
        <f>SUMA(BK52:BK54)+BK56</f>
        <v>800620.39468927193</v>
      </c>
      <c r="BL59" s="43">
        <f>SUMA(BL52:BL54)+BL56</f>
        <v>846735.59851760976</v>
      </c>
      <c r="BO59" s="43">
        <f>SUMA(BO52:BO54)+BO56</f>
        <v>1132150.472971847</v>
      </c>
      <c r="BP59" s="43">
        <f>SUMA(BP52:BP54)+BP56</f>
        <v>828121.54065303248</v>
      </c>
      <c r="BQ59" s="43">
        <f>SUMA(BQ52:BQ54)+BQ56</f>
        <v>816267.17818954727</v>
      </c>
      <c r="BR59" s="43">
        <f>SUMA(BR52:BR54)+BR56</f>
        <v>800620.39468927193</v>
      </c>
      <c r="BS59" s="43">
        <f>SUMA(BS52:BS54)+BS56</f>
        <v>846735.59851760976</v>
      </c>
      <c r="BV59" s="43">
        <f>SUMA(BV52:BV54)+BV56</f>
        <v>1132150.472971847</v>
      </c>
      <c r="BW59" s="43">
        <f>SUMA(BW52:BW54)+BW56</f>
        <v>828121.54065303248</v>
      </c>
      <c r="BX59" s="43">
        <f>SUMA(BX52:BX54)+BX56</f>
        <v>816267.17818954727</v>
      </c>
      <c r="BY59" s="43">
        <f>SUMA(BY52:BY54)+BY56</f>
        <v>800620.39468927193</v>
      </c>
      <c r="BZ59" s="43">
        <f>SUMA(BZ52:BZ54)+BZ56</f>
        <v>846735.59851760976</v>
      </c>
      <c r="CH59" s="142"/>
    </row>
    <row r="60" spans="1:86" ht="15.6" customHeight="1" x14ac:dyDescent="0.3">
      <c r="A60" s="142"/>
      <c r="C60" s="42" t="s">
        <v>291</v>
      </c>
      <c r="D60" s="44">
        <f>$D$12</f>
        <v>1.6307893020221789E-3</v>
      </c>
      <c r="E60" s="44">
        <f t="shared" ref="E60:H60" si="258">$D$12</f>
        <v>1.6307893020221789E-3</v>
      </c>
      <c r="F60" s="44">
        <f t="shared" si="258"/>
        <v>1.6307893020221789E-3</v>
      </c>
      <c r="G60" s="44">
        <f t="shared" si="258"/>
        <v>1.6307893020221789E-3</v>
      </c>
      <c r="H60" s="44">
        <f t="shared" si="258"/>
        <v>1.6307893020221789E-3</v>
      </c>
      <c r="K60" s="44">
        <f>$D$12</f>
        <v>1.6307893020221789E-3</v>
      </c>
      <c r="L60" s="44">
        <f t="shared" ref="L60:O60" si="259">$D$12</f>
        <v>1.6307893020221789E-3</v>
      </c>
      <c r="M60" s="44">
        <f t="shared" si="259"/>
        <v>1.6307893020221789E-3</v>
      </c>
      <c r="N60" s="44">
        <f t="shared" si="259"/>
        <v>1.6307893020221789E-3</v>
      </c>
      <c r="O60" s="44">
        <f t="shared" si="259"/>
        <v>1.6307893020221789E-3</v>
      </c>
      <c r="R60" s="44">
        <f>$D$12</f>
        <v>1.6307893020221789E-3</v>
      </c>
      <c r="S60" s="44">
        <f t="shared" ref="S60:V60" si="260">$D$12</f>
        <v>1.6307893020221789E-3</v>
      </c>
      <c r="T60" s="44">
        <f t="shared" si="260"/>
        <v>1.6307893020221789E-3</v>
      </c>
      <c r="U60" s="44">
        <f t="shared" si="260"/>
        <v>1.6307893020221789E-3</v>
      </c>
      <c r="V60" s="44">
        <f t="shared" si="260"/>
        <v>1.6307893020221789E-3</v>
      </c>
      <c r="Y60" s="44">
        <f>$D$12</f>
        <v>1.6307893020221789E-3</v>
      </c>
      <c r="Z60" s="44">
        <f t="shared" ref="Z60:AC60" si="261">$D$12</f>
        <v>1.6307893020221789E-3</v>
      </c>
      <c r="AA60" s="44">
        <f t="shared" si="261"/>
        <v>1.6307893020221789E-3</v>
      </c>
      <c r="AB60" s="44">
        <f t="shared" si="261"/>
        <v>1.6307893020221789E-3</v>
      </c>
      <c r="AC60" s="44">
        <f t="shared" si="261"/>
        <v>1.6307893020221789E-3</v>
      </c>
      <c r="AK60" s="142"/>
      <c r="AN60" s="587" t="s">
        <v>429</v>
      </c>
      <c r="AO60" s="587"/>
      <c r="AP60" s="587"/>
      <c r="AQ60" s="587"/>
      <c r="AR60" s="587"/>
      <c r="AS60" s="587"/>
      <c r="AT60" s="587"/>
      <c r="AU60" s="587"/>
      <c r="AV60" s="587"/>
      <c r="AW60" s="587"/>
      <c r="AX60" s="142"/>
      <c r="AZ60" s="42" t="s">
        <v>291</v>
      </c>
      <c r="BA60" s="44">
        <f>$BA$12</f>
        <v>3.2615786040443577E-3</v>
      </c>
      <c r="BB60" s="44">
        <f>$BA$12</f>
        <v>3.2615786040443577E-3</v>
      </c>
      <c r="BC60" s="44">
        <f>$BA$12</f>
        <v>3.2615786040443577E-3</v>
      </c>
      <c r="BD60" s="44">
        <f>$BA$12</f>
        <v>3.2615786040443577E-3</v>
      </c>
      <c r="BE60" s="44">
        <f>$BA$12</f>
        <v>3.2615786040443577E-3</v>
      </c>
      <c r="BH60" s="44">
        <f>$BA$12</f>
        <v>3.2615786040443577E-3</v>
      </c>
      <c r="BI60" s="44">
        <f>$BA$12</f>
        <v>3.2615786040443577E-3</v>
      </c>
      <c r="BJ60" s="44">
        <f>$BA$12</f>
        <v>3.2615786040443577E-3</v>
      </c>
      <c r="BK60" s="44">
        <f>$BA$12</f>
        <v>3.2615786040443577E-3</v>
      </c>
      <c r="BL60" s="44">
        <f>$BA$12</f>
        <v>3.2615786040443577E-3</v>
      </c>
      <c r="BO60" s="44">
        <f>$BA$12</f>
        <v>3.2615786040443577E-3</v>
      </c>
      <c r="BP60" s="44">
        <f>$BA$12</f>
        <v>3.2615786040443577E-3</v>
      </c>
      <c r="BQ60" s="44">
        <f>$BA$12</f>
        <v>3.2615786040443577E-3</v>
      </c>
      <c r="BR60" s="44">
        <f>$BA$12</f>
        <v>3.2615786040443577E-3</v>
      </c>
      <c r="BS60" s="44">
        <f>$BA$12</f>
        <v>3.2615786040443577E-3</v>
      </c>
      <c r="BV60" s="44">
        <f>$BA$12</f>
        <v>3.2615786040443577E-3</v>
      </c>
      <c r="BW60" s="44">
        <f>$BA$12</f>
        <v>3.2615786040443577E-3</v>
      </c>
      <c r="BX60" s="44">
        <f>$BA$12</f>
        <v>3.2615786040443577E-3</v>
      </c>
      <c r="BY60" s="44">
        <f>$BA$12</f>
        <v>3.2615786040443577E-3</v>
      </c>
      <c r="BZ60" s="44">
        <f>$BA$12</f>
        <v>3.2615786040443577E-3</v>
      </c>
      <c r="CH60" s="142"/>
    </row>
    <row r="61" spans="1:86" ht="14.4" customHeight="1" x14ac:dyDescent="0.3">
      <c r="A61" s="142"/>
      <c r="C61" s="42" t="s">
        <v>308</v>
      </c>
      <c r="D61" s="44">
        <v>0</v>
      </c>
      <c r="E61" s="44">
        <v>0</v>
      </c>
      <c r="F61" s="44">
        <v>0</v>
      </c>
      <c r="G61" s="44">
        <v>0</v>
      </c>
      <c r="H61" s="44">
        <v>0</v>
      </c>
      <c r="K61" s="44">
        <v>0</v>
      </c>
      <c r="L61" s="44">
        <v>0</v>
      </c>
      <c r="M61" s="44">
        <v>0</v>
      </c>
      <c r="N61" s="44">
        <v>0</v>
      </c>
      <c r="O61" s="44">
        <v>0</v>
      </c>
      <c r="R61" s="44">
        <v>0</v>
      </c>
      <c r="S61" s="44">
        <v>0</v>
      </c>
      <c r="T61" s="44">
        <v>0</v>
      </c>
      <c r="U61" s="44">
        <v>0</v>
      </c>
      <c r="V61" s="44">
        <v>0</v>
      </c>
      <c r="Y61" s="44">
        <v>0</v>
      </c>
      <c r="Z61" s="44">
        <v>0</v>
      </c>
      <c r="AA61" s="44">
        <v>0</v>
      </c>
      <c r="AB61" s="44">
        <v>0</v>
      </c>
      <c r="AC61" s="44">
        <v>0</v>
      </c>
      <c r="AK61" s="142"/>
      <c r="AN61" s="587"/>
      <c r="AO61" s="587"/>
      <c r="AP61" s="587"/>
      <c r="AQ61" s="587"/>
      <c r="AR61" s="587"/>
      <c r="AS61" s="587"/>
      <c r="AT61" s="587"/>
      <c r="AU61" s="587"/>
      <c r="AV61" s="587"/>
      <c r="AW61" s="587"/>
      <c r="AX61" s="142"/>
      <c r="AZ61" s="42" t="s">
        <v>308</v>
      </c>
      <c r="BA61" s="44">
        <v>0</v>
      </c>
      <c r="BB61" s="44">
        <v>0</v>
      </c>
      <c r="BC61" s="44">
        <v>0</v>
      </c>
      <c r="BD61" s="44">
        <v>0</v>
      </c>
      <c r="BE61" s="44">
        <v>0</v>
      </c>
      <c r="BH61" s="44">
        <v>0</v>
      </c>
      <c r="BI61" s="44">
        <v>0</v>
      </c>
      <c r="BJ61" s="44">
        <v>0</v>
      </c>
      <c r="BK61" s="44">
        <v>0</v>
      </c>
      <c r="BL61" s="44">
        <v>0</v>
      </c>
      <c r="BO61" s="44">
        <v>0</v>
      </c>
      <c r="BP61" s="44">
        <v>0</v>
      </c>
      <c r="BQ61" s="44">
        <v>0</v>
      </c>
      <c r="BR61" s="44">
        <v>0</v>
      </c>
      <c r="BS61" s="44">
        <v>0</v>
      </c>
      <c r="BV61" s="44">
        <v>0</v>
      </c>
      <c r="BW61" s="44">
        <v>0</v>
      </c>
      <c r="BX61" s="44">
        <v>0</v>
      </c>
      <c r="BY61" s="44">
        <v>0</v>
      </c>
      <c r="BZ61" s="44">
        <v>0</v>
      </c>
      <c r="CH61" s="142"/>
    </row>
    <row r="62" spans="1:86" ht="30.6" customHeight="1" x14ac:dyDescent="0.3">
      <c r="A62" s="142"/>
      <c r="C62" s="42" t="s">
        <v>309</v>
      </c>
      <c r="D62" s="44">
        <f>60*60*24*365</f>
        <v>31536000</v>
      </c>
      <c r="E62" s="44">
        <f t="shared" ref="E62:H62" si="262">60*60*24*365</f>
        <v>31536000</v>
      </c>
      <c r="F62" s="44">
        <f t="shared" si="262"/>
        <v>31536000</v>
      </c>
      <c r="G62" s="44">
        <f t="shared" si="262"/>
        <v>31536000</v>
      </c>
      <c r="H62" s="44">
        <f t="shared" si="262"/>
        <v>31536000</v>
      </c>
      <c r="K62" s="44">
        <f>60*60*24*365</f>
        <v>31536000</v>
      </c>
      <c r="L62" s="44">
        <f t="shared" ref="L62:O62" si="263">60*60*24*365</f>
        <v>31536000</v>
      </c>
      <c r="M62" s="44">
        <f t="shared" si="263"/>
        <v>31536000</v>
      </c>
      <c r="N62" s="44">
        <f t="shared" si="263"/>
        <v>31536000</v>
      </c>
      <c r="O62" s="44">
        <f t="shared" si="263"/>
        <v>31536000</v>
      </c>
      <c r="R62" s="44">
        <f>60*60*24*365</f>
        <v>31536000</v>
      </c>
      <c r="S62" s="44">
        <f t="shared" ref="S62:V62" si="264">60*60*24*365</f>
        <v>31536000</v>
      </c>
      <c r="T62" s="44">
        <f t="shared" si="264"/>
        <v>31536000</v>
      </c>
      <c r="U62" s="44">
        <f t="shared" si="264"/>
        <v>31536000</v>
      </c>
      <c r="V62" s="44">
        <f t="shared" si="264"/>
        <v>31536000</v>
      </c>
      <c r="Y62" s="44">
        <f>60*60*24*365</f>
        <v>31536000</v>
      </c>
      <c r="Z62" s="44">
        <f t="shared" ref="Z62:AC62" si="265">60*60*24*365</f>
        <v>31536000</v>
      </c>
      <c r="AA62" s="44">
        <f t="shared" si="265"/>
        <v>31536000</v>
      </c>
      <c r="AB62" s="44">
        <f t="shared" si="265"/>
        <v>31536000</v>
      </c>
      <c r="AC62" s="44">
        <f t="shared" si="265"/>
        <v>31536000</v>
      </c>
      <c r="AK62" s="142"/>
      <c r="AN62" s="621" t="s">
        <v>448</v>
      </c>
      <c r="AO62" s="621"/>
      <c r="AP62" s="621"/>
      <c r="AQ62" s="621"/>
      <c r="AR62" s="621"/>
      <c r="AS62" s="621"/>
      <c r="AT62" s="621"/>
      <c r="AU62" s="621"/>
      <c r="AV62" s="621"/>
      <c r="AW62" s="621"/>
      <c r="AX62" s="142"/>
      <c r="AZ62" s="42" t="s">
        <v>309</v>
      </c>
      <c r="BA62" s="44">
        <f>60*60*24*365</f>
        <v>31536000</v>
      </c>
      <c r="BB62" s="44">
        <f t="shared" ref="BB62:BE62" si="266">60*60*24*365</f>
        <v>31536000</v>
      </c>
      <c r="BC62" s="44">
        <f t="shared" si="266"/>
        <v>31536000</v>
      </c>
      <c r="BD62" s="44">
        <f t="shared" si="266"/>
        <v>31536000</v>
      </c>
      <c r="BE62" s="44">
        <f t="shared" si="266"/>
        <v>31536000</v>
      </c>
      <c r="BH62" s="44">
        <f>60*60*24*365</f>
        <v>31536000</v>
      </c>
      <c r="BI62" s="44">
        <f t="shared" ref="BI62:BL62" si="267">60*60*24*365</f>
        <v>31536000</v>
      </c>
      <c r="BJ62" s="44">
        <f t="shared" si="267"/>
        <v>31536000</v>
      </c>
      <c r="BK62" s="44">
        <f t="shared" si="267"/>
        <v>31536000</v>
      </c>
      <c r="BL62" s="44">
        <f t="shared" si="267"/>
        <v>31536000</v>
      </c>
      <c r="BO62" s="44">
        <f>60*60*24*365</f>
        <v>31536000</v>
      </c>
      <c r="BP62" s="44">
        <f t="shared" ref="BP62:BS62" si="268">60*60*24*365</f>
        <v>31536000</v>
      </c>
      <c r="BQ62" s="44">
        <f t="shared" si="268"/>
        <v>31536000</v>
      </c>
      <c r="BR62" s="44">
        <f t="shared" si="268"/>
        <v>31536000</v>
      </c>
      <c r="BS62" s="44">
        <f t="shared" si="268"/>
        <v>31536000</v>
      </c>
      <c r="BV62" s="44">
        <f>60*60*24*365</f>
        <v>31536000</v>
      </c>
      <c r="BW62" s="44">
        <f t="shared" ref="BW62:BZ62" si="269">60*60*24*365</f>
        <v>31536000</v>
      </c>
      <c r="BX62" s="44">
        <f t="shared" si="269"/>
        <v>31536000</v>
      </c>
      <c r="BY62" s="44">
        <f t="shared" si="269"/>
        <v>31536000</v>
      </c>
      <c r="BZ62" s="44">
        <f t="shared" si="269"/>
        <v>31536000</v>
      </c>
      <c r="CH62" s="142"/>
    </row>
    <row r="63" spans="1:86" ht="14.4" customHeight="1" x14ac:dyDescent="0.3">
      <c r="A63" s="142"/>
      <c r="C63" s="42" t="str">
        <f>AZ63</f>
        <v>EaB&amp;E [15] (/1)</v>
      </c>
      <c r="D63" s="44">
        <f>D36+0.1</f>
        <v>0.45444579780755179</v>
      </c>
      <c r="E63" s="44">
        <f t="shared" ref="E63:H63" si="270">E36+0.1</f>
        <v>0.45444579780755179</v>
      </c>
      <c r="F63" s="44">
        <f t="shared" si="270"/>
        <v>0.45444579780755179</v>
      </c>
      <c r="G63" s="44">
        <f t="shared" si="270"/>
        <v>0.45444579780755179</v>
      </c>
      <c r="H63" s="44">
        <f t="shared" si="270"/>
        <v>0.45444579780755179</v>
      </c>
      <c r="K63" s="44">
        <f>D36-0.1</f>
        <v>0.25444579780755183</v>
      </c>
      <c r="L63" s="44">
        <f t="shared" ref="L63" si="271">E36-0.1</f>
        <v>0.25444579780755183</v>
      </c>
      <c r="M63" s="44">
        <f t="shared" ref="M63" si="272">F36-0.1</f>
        <v>0.25444579780755183</v>
      </c>
      <c r="N63" s="44">
        <f t="shared" ref="N63" si="273">G36-0.1</f>
        <v>0.25444579780755183</v>
      </c>
      <c r="O63" s="44">
        <f t="shared" ref="O63" si="274">H36-0.1</f>
        <v>0.25444579780755183</v>
      </c>
      <c r="R63" s="44">
        <f>D36+0.1</f>
        <v>0.45444579780755179</v>
      </c>
      <c r="S63" s="44">
        <f t="shared" ref="S63" si="275">E36+0.1</f>
        <v>0.45444579780755179</v>
      </c>
      <c r="T63" s="44">
        <f t="shared" ref="T63" si="276">F36+0.1</f>
        <v>0.45444579780755179</v>
      </c>
      <c r="U63" s="44">
        <f t="shared" ref="U63" si="277">G36+0.1</f>
        <v>0.45444579780755179</v>
      </c>
      <c r="V63" s="44">
        <f t="shared" ref="V63" si="278">H36+0.1</f>
        <v>0.45444579780755179</v>
      </c>
      <c r="Y63" s="44">
        <f>D36-0.1</f>
        <v>0.25444579780755183</v>
      </c>
      <c r="Z63" s="44">
        <f t="shared" ref="Z63" si="279">E36-0.1</f>
        <v>0.25444579780755183</v>
      </c>
      <c r="AA63" s="44">
        <f t="shared" ref="AA63" si="280">F36-0.1</f>
        <v>0.25444579780755183</v>
      </c>
      <c r="AB63" s="44">
        <f t="shared" ref="AB63" si="281">G36-0.1</f>
        <v>0.25444579780755183</v>
      </c>
      <c r="AC63" s="44">
        <f t="shared" ref="AC63" si="282">H36-0.1</f>
        <v>0.25444579780755183</v>
      </c>
      <c r="AK63" s="142"/>
      <c r="AM63" s="167"/>
      <c r="AN63" s="620" t="s">
        <v>453</v>
      </c>
      <c r="AO63" s="620"/>
      <c r="AP63" s="620"/>
      <c r="AQ63" s="620"/>
      <c r="AR63" s="620"/>
      <c r="AS63" s="620"/>
      <c r="AT63" s="620"/>
      <c r="AU63" s="620"/>
      <c r="AV63" s="620"/>
      <c r="AW63" s="620"/>
      <c r="AX63" s="142"/>
      <c r="AZ63" s="42" t="s">
        <v>450</v>
      </c>
      <c r="BA63" s="44">
        <f>BA36+0.1</f>
        <v>0.45444579780755179</v>
      </c>
      <c r="BB63" s="44">
        <f t="shared" ref="BB63:BE63" si="283">BB36+0.1</f>
        <v>0.45444579780755179</v>
      </c>
      <c r="BC63" s="44">
        <f t="shared" si="283"/>
        <v>0.45444579780755179</v>
      </c>
      <c r="BD63" s="44">
        <f t="shared" si="283"/>
        <v>0.45444579780755179</v>
      </c>
      <c r="BE63" s="44">
        <f t="shared" si="283"/>
        <v>0.45444579780755179</v>
      </c>
      <c r="BH63" s="44">
        <f>BA36-0.1</f>
        <v>0.25444579780755183</v>
      </c>
      <c r="BI63" s="44">
        <f t="shared" ref="BI63:BL63" si="284">BB36-0.1</f>
        <v>0.25444579780755183</v>
      </c>
      <c r="BJ63" s="44">
        <f t="shared" si="284"/>
        <v>0.25444579780755183</v>
      </c>
      <c r="BK63" s="44">
        <f t="shared" si="284"/>
        <v>0.25444579780755183</v>
      </c>
      <c r="BL63" s="44">
        <f t="shared" si="284"/>
        <v>0.25444579780755183</v>
      </c>
      <c r="BO63" s="44">
        <f>BA36+0.1</f>
        <v>0.45444579780755179</v>
      </c>
      <c r="BP63" s="44">
        <f t="shared" ref="BP63:BS63" si="285">BB36+0.1</f>
        <v>0.45444579780755179</v>
      </c>
      <c r="BQ63" s="44">
        <f t="shared" si="285"/>
        <v>0.45444579780755179</v>
      </c>
      <c r="BR63" s="44">
        <f t="shared" si="285"/>
        <v>0.45444579780755179</v>
      </c>
      <c r="BS63" s="44">
        <f t="shared" si="285"/>
        <v>0.45444579780755179</v>
      </c>
      <c r="BV63" s="44">
        <f>BA36-0.1</f>
        <v>0.25444579780755183</v>
      </c>
      <c r="BW63" s="44">
        <f t="shared" ref="BW63:BZ63" si="286">BB36-0.1</f>
        <v>0.25444579780755183</v>
      </c>
      <c r="BX63" s="44">
        <f t="shared" si="286"/>
        <v>0.25444579780755183</v>
      </c>
      <c r="BY63" s="44">
        <f t="shared" si="286"/>
        <v>0.25444579780755183</v>
      </c>
      <c r="BZ63" s="44">
        <f t="shared" si="286"/>
        <v>0.25444579780755183</v>
      </c>
      <c r="CH63" s="142"/>
    </row>
    <row r="64" spans="1:86" ht="15.6" customHeight="1" x14ac:dyDescent="0.3">
      <c r="A64" s="142"/>
      <c r="C64" s="42" t="s">
        <v>459</v>
      </c>
      <c r="D64" s="309">
        <f>D37</f>
        <v>5.1508800000000007E-2</v>
      </c>
      <c r="E64" s="309">
        <f t="shared" ref="E64:H64" si="287">E37</f>
        <v>5.1508800000000007E-2</v>
      </c>
      <c r="F64" s="309">
        <f t="shared" si="287"/>
        <v>5.1508800000000007E-2</v>
      </c>
      <c r="G64" s="309">
        <f t="shared" si="287"/>
        <v>5.1508800000000007E-2</v>
      </c>
      <c r="H64" s="309">
        <f t="shared" si="287"/>
        <v>5.1508800000000007E-2</v>
      </c>
      <c r="K64" s="309">
        <f>K37</f>
        <v>5.1508800000000007E-2</v>
      </c>
      <c r="L64" s="309">
        <f t="shared" ref="L64:O64" si="288">L37</f>
        <v>5.1508800000000007E-2</v>
      </c>
      <c r="M64" s="309">
        <f t="shared" si="288"/>
        <v>5.1508800000000007E-2</v>
      </c>
      <c r="N64" s="309">
        <f t="shared" si="288"/>
        <v>5.1508800000000007E-2</v>
      </c>
      <c r="O64" s="309">
        <f t="shared" si="288"/>
        <v>5.1508800000000007E-2</v>
      </c>
      <c r="R64" s="309">
        <f>K64</f>
        <v>5.1508800000000007E-2</v>
      </c>
      <c r="S64" s="309">
        <f t="shared" ref="S64" si="289">L64</f>
        <v>5.1508800000000007E-2</v>
      </c>
      <c r="T64" s="309">
        <f t="shared" ref="T64" si="290">M64</f>
        <v>5.1508800000000007E-2</v>
      </c>
      <c r="U64" s="309">
        <f t="shared" ref="U64" si="291">N64</f>
        <v>5.1508800000000007E-2</v>
      </c>
      <c r="V64" s="309">
        <f t="shared" ref="V64" si="292">O64</f>
        <v>5.1508800000000007E-2</v>
      </c>
      <c r="Y64" s="309">
        <f>R64</f>
        <v>5.1508800000000007E-2</v>
      </c>
      <c r="Z64" s="309">
        <f t="shared" ref="Z64" si="293">S64</f>
        <v>5.1508800000000007E-2</v>
      </c>
      <c r="AA64" s="309">
        <f t="shared" ref="AA64" si="294">T64</f>
        <v>5.1508800000000007E-2</v>
      </c>
      <c r="AB64" s="309">
        <f t="shared" ref="AB64" si="295">U64</f>
        <v>5.1508800000000007E-2</v>
      </c>
      <c r="AC64" s="309">
        <f t="shared" ref="AC64" si="296">V64</f>
        <v>5.1508800000000007E-2</v>
      </c>
      <c r="AK64" s="142"/>
      <c r="AN64" s="620"/>
      <c r="AO64" s="620"/>
      <c r="AP64" s="620"/>
      <c r="AQ64" s="620"/>
      <c r="AR64" s="620"/>
      <c r="AS64" s="620"/>
      <c r="AT64" s="620"/>
      <c r="AU64" s="620"/>
      <c r="AV64" s="620"/>
      <c r="AW64" s="620"/>
      <c r="AX64" s="142"/>
      <c r="AZ64" s="42" t="str">
        <f>C64</f>
        <v>Total lifetime operational losses (OL) [10],[15] (/1)</v>
      </c>
      <c r="BA64" s="309">
        <f>BA37</f>
        <v>2.5754400000000004E-2</v>
      </c>
      <c r="BB64" s="309">
        <f t="shared" ref="BB64:BE64" si="297">BB37</f>
        <v>2.5754400000000004E-2</v>
      </c>
      <c r="BC64" s="309">
        <f t="shared" si="297"/>
        <v>2.5754400000000004E-2</v>
      </c>
      <c r="BD64" s="309">
        <f t="shared" si="297"/>
        <v>2.5754400000000004E-2</v>
      </c>
      <c r="BE64" s="309">
        <f t="shared" si="297"/>
        <v>2.5754400000000004E-2</v>
      </c>
      <c r="BH64" s="309">
        <f>BH37</f>
        <v>2.5754400000000004E-2</v>
      </c>
      <c r="BI64" s="309">
        <f t="shared" ref="BI64:BL64" si="298">BI37</f>
        <v>2.5754400000000004E-2</v>
      </c>
      <c r="BJ64" s="309">
        <f t="shared" si="298"/>
        <v>2.5754400000000004E-2</v>
      </c>
      <c r="BK64" s="309">
        <f t="shared" si="298"/>
        <v>2.5754400000000004E-2</v>
      </c>
      <c r="BL64" s="309">
        <f t="shared" si="298"/>
        <v>2.5754400000000004E-2</v>
      </c>
      <c r="BO64" s="309">
        <f>BH64</f>
        <v>2.5754400000000004E-2</v>
      </c>
      <c r="BP64" s="309">
        <f t="shared" ref="BP64:BS64" si="299">BI64</f>
        <v>2.5754400000000004E-2</v>
      </c>
      <c r="BQ64" s="309">
        <f t="shared" si="299"/>
        <v>2.5754400000000004E-2</v>
      </c>
      <c r="BR64" s="309">
        <f t="shared" si="299"/>
        <v>2.5754400000000004E-2</v>
      </c>
      <c r="BS64" s="309">
        <f t="shared" si="299"/>
        <v>2.5754400000000004E-2</v>
      </c>
      <c r="BV64" s="309">
        <f>BO64</f>
        <v>2.5754400000000004E-2</v>
      </c>
      <c r="BW64" s="309">
        <f t="shared" ref="BW64:BZ64" si="300">BP64</f>
        <v>2.5754400000000004E-2</v>
      </c>
      <c r="BX64" s="309">
        <f t="shared" si="300"/>
        <v>2.5754400000000004E-2</v>
      </c>
      <c r="BY64" s="309">
        <f t="shared" si="300"/>
        <v>2.5754400000000004E-2</v>
      </c>
      <c r="BZ64" s="309">
        <f t="shared" si="300"/>
        <v>2.5754400000000004E-2</v>
      </c>
      <c r="CH64" s="142"/>
    </row>
    <row r="65" spans="1:86" x14ac:dyDescent="0.3">
      <c r="A65" s="142"/>
      <c r="C65" s="42" t="str">
        <f>AZ65</f>
        <v>Charge losses ratio (CL) [15] (/1)</v>
      </c>
      <c r="D65" s="44">
        <f>D38+0.1</f>
        <v>0.31315468940316687</v>
      </c>
      <c r="E65" s="44">
        <f t="shared" ref="E65:H65" si="301">E38+0.1</f>
        <v>0.31315468940316687</v>
      </c>
      <c r="F65" s="44">
        <f t="shared" si="301"/>
        <v>0.31315468940316687</v>
      </c>
      <c r="G65" s="44">
        <f t="shared" si="301"/>
        <v>0.31315468940316687</v>
      </c>
      <c r="H65" s="44">
        <f t="shared" si="301"/>
        <v>0.31315468940316687</v>
      </c>
      <c r="K65" s="44">
        <f>D38+0.1</f>
        <v>0.31315468940316687</v>
      </c>
      <c r="L65" s="44">
        <f t="shared" ref="L65" si="302">E38+0.1</f>
        <v>0.31315468940316687</v>
      </c>
      <c r="M65" s="44">
        <f t="shared" ref="M65" si="303">F38+0.1</f>
        <v>0.31315468940316687</v>
      </c>
      <c r="N65" s="44">
        <f t="shared" ref="N65" si="304">G38+0.1</f>
        <v>0.31315468940316687</v>
      </c>
      <c r="O65" s="44">
        <f t="shared" ref="O65" si="305">H38+0.1</f>
        <v>0.31315468940316687</v>
      </c>
      <c r="R65" s="44">
        <f>D38-0.1</f>
        <v>0.11315468940316686</v>
      </c>
      <c r="S65" s="44">
        <f t="shared" ref="S65" si="306">E38-0.1</f>
        <v>0.11315468940316686</v>
      </c>
      <c r="T65" s="44">
        <f t="shared" ref="T65" si="307">F38-0.1</f>
        <v>0.11315468940316686</v>
      </c>
      <c r="U65" s="44">
        <f t="shared" ref="U65" si="308">G38-0.1</f>
        <v>0.11315468940316686</v>
      </c>
      <c r="V65" s="44">
        <f t="shared" ref="V65" si="309">H38-0.1</f>
        <v>0.11315468940316686</v>
      </c>
      <c r="Y65" s="44">
        <f>D38-0.1</f>
        <v>0.11315468940316686</v>
      </c>
      <c r="Z65" s="44">
        <f t="shared" ref="Z65" si="310">E38-0.1</f>
        <v>0.11315468940316686</v>
      </c>
      <c r="AA65" s="44">
        <f t="shared" ref="AA65" si="311">F38-0.1</f>
        <v>0.11315468940316686</v>
      </c>
      <c r="AB65" s="44">
        <f t="shared" ref="AB65" si="312">G38-0.1</f>
        <v>0.11315468940316686</v>
      </c>
      <c r="AC65" s="44">
        <f t="shared" ref="AC65" si="313">H38-0.1</f>
        <v>0.11315468940316686</v>
      </c>
      <c r="AK65" s="142"/>
      <c r="AN65" s="620"/>
      <c r="AO65" s="620"/>
      <c r="AP65" s="620"/>
      <c r="AQ65" s="620"/>
      <c r="AR65" s="620"/>
      <c r="AS65" s="620"/>
      <c r="AT65" s="620"/>
      <c r="AU65" s="620"/>
      <c r="AV65" s="620"/>
      <c r="AW65" s="620"/>
      <c r="AX65" s="142"/>
      <c r="AZ65" s="42" t="s">
        <v>461</v>
      </c>
      <c r="BA65" s="44">
        <f>BA38+0.1</f>
        <v>0.31315468940316687</v>
      </c>
      <c r="BB65" s="44">
        <f t="shared" ref="BB65:BE65" si="314">BB38+0.1</f>
        <v>0.31315468940316687</v>
      </c>
      <c r="BC65" s="44">
        <f t="shared" si="314"/>
        <v>0.31315468940316687</v>
      </c>
      <c r="BD65" s="44">
        <f t="shared" si="314"/>
        <v>0.31315468940316687</v>
      </c>
      <c r="BE65" s="44">
        <f t="shared" si="314"/>
        <v>0.31315468940316687</v>
      </c>
      <c r="BH65" s="44">
        <f>BA38+0.1</f>
        <v>0.31315468940316687</v>
      </c>
      <c r="BI65" s="44">
        <f t="shared" ref="BI65:BL65" si="315">BB38+0.1</f>
        <v>0.31315468940316687</v>
      </c>
      <c r="BJ65" s="44">
        <f t="shared" si="315"/>
        <v>0.31315468940316687</v>
      </c>
      <c r="BK65" s="44">
        <f t="shared" si="315"/>
        <v>0.31315468940316687</v>
      </c>
      <c r="BL65" s="44">
        <f t="shared" si="315"/>
        <v>0.31315468940316687</v>
      </c>
      <c r="BO65" s="44">
        <f>BA38-0.1</f>
        <v>0.11315468940316686</v>
      </c>
      <c r="BP65" s="44">
        <f t="shared" ref="BP65:BS65" si="316">BB38-0.1</f>
        <v>0.11315468940316686</v>
      </c>
      <c r="BQ65" s="44">
        <f t="shared" si="316"/>
        <v>0.11315468940316686</v>
      </c>
      <c r="BR65" s="44">
        <f t="shared" si="316"/>
        <v>0.11315468940316686</v>
      </c>
      <c r="BS65" s="44">
        <f t="shared" si="316"/>
        <v>0.11315468940316686</v>
      </c>
      <c r="BV65" s="44">
        <f>BA38-0.1</f>
        <v>0.11315468940316686</v>
      </c>
      <c r="BW65" s="44">
        <f t="shared" ref="BW65:BZ65" si="317">BB38-0.1</f>
        <v>0.11315468940316686</v>
      </c>
      <c r="BX65" s="44">
        <f t="shared" si="317"/>
        <v>0.11315468940316686</v>
      </c>
      <c r="BY65" s="44">
        <f t="shared" si="317"/>
        <v>0.11315468940316686</v>
      </c>
      <c r="BZ65" s="44">
        <f t="shared" si="317"/>
        <v>0.11315468940316686</v>
      </c>
      <c r="CH65" s="142"/>
    </row>
    <row r="66" spans="1:86" x14ac:dyDescent="0.3">
      <c r="A66" s="142"/>
      <c r="C66" s="42" t="s">
        <v>303</v>
      </c>
      <c r="D66" s="43">
        <f>D62*D60*D57*(1-D64)*(1-D63)</f>
        <v>266118.87080702977</v>
      </c>
      <c r="E66" s="43">
        <f>E62*E60*E57*(1-E64)*(1-E63)</f>
        <v>266118.87080702977</v>
      </c>
      <c r="F66" s="43">
        <f>F62*F60*F57*(1-F64)*(1-F63)</f>
        <v>266118.87080702977</v>
      </c>
      <c r="G66" s="43">
        <f>G62*G60*G57*(1-G64)*(1-G63)</f>
        <v>266118.87080702977</v>
      </c>
      <c r="H66" s="43">
        <f>H62*H60*H57*(1-H64)*(1-H63)</f>
        <v>266118.87080702977</v>
      </c>
      <c r="K66" s="43">
        <f>K62*K60*K57*(1-K64)*(1-K63)</f>
        <v>363677.9656641726</v>
      </c>
      <c r="L66" s="43">
        <f>L62*L60*L57*(1-L64)*(1-L63)</f>
        <v>363677.9656641726</v>
      </c>
      <c r="M66" s="43">
        <f>M62*M60*M57*(1-M64)*(1-M63)</f>
        <v>363677.9656641726</v>
      </c>
      <c r="N66" s="43">
        <f>N62*N60*N57*(1-N64)*(1-N63)</f>
        <v>363677.9656641726</v>
      </c>
      <c r="O66" s="43">
        <f>O62*O60*O57*(1-O64)*(1-O63)</f>
        <v>363677.9656641726</v>
      </c>
      <c r="R66" s="43">
        <f>R62*R60*R57*(1-R64)*(1-R63)</f>
        <v>266118.87080702977</v>
      </c>
      <c r="S66" s="43">
        <f>S62*S60*S57*(1-S64)*(1-S63)</f>
        <v>266118.87080702977</v>
      </c>
      <c r="T66" s="43">
        <f>T62*T60*T57*(1-T64)*(1-T63)</f>
        <v>266118.87080702977</v>
      </c>
      <c r="U66" s="43">
        <f>U62*U60*U57*(1-U64)*(1-U63)</f>
        <v>266118.87080702977</v>
      </c>
      <c r="V66" s="43">
        <f>V62*V60*V57*(1-V64)*(1-V63)</f>
        <v>266118.87080702977</v>
      </c>
      <c r="Y66" s="43">
        <f>Y62*Y60*Y57*(1-Y64)*(1-Y63)</f>
        <v>363677.9656641726</v>
      </c>
      <c r="Z66" s="43">
        <f>Z62*Z60*Z57*(1-Z64)*(1-Z63)</f>
        <v>363677.9656641726</v>
      </c>
      <c r="AA66" s="43">
        <f>AA62*AA60*AA57*(1-AA64)*(1-AA63)</f>
        <v>363677.9656641726</v>
      </c>
      <c r="AB66" s="43">
        <f>AB62*AB60*AB57*(1-AB64)*(1-AB63)</f>
        <v>363677.9656641726</v>
      </c>
      <c r="AC66" s="43">
        <f>AC62*AC60*AC57*(1-AC64)*(1-AC63)</f>
        <v>363677.9656641726</v>
      </c>
      <c r="AK66" s="142"/>
      <c r="AX66" s="142"/>
      <c r="AZ66" s="42" t="s">
        <v>303</v>
      </c>
      <c r="BA66" s="43">
        <f>BA62*BA60*BA57*(1-BA64)*(1-BA63)</f>
        <v>546689.60336314596</v>
      </c>
      <c r="BB66" s="43">
        <f>BB62*BB60*BB57*(1-BB64)*(1-BB63)</f>
        <v>546689.60336314596</v>
      </c>
      <c r="BC66" s="43">
        <f>BC62*BC60*BC57*(1-BC64)*(1-BC63)</f>
        <v>546689.60336314596</v>
      </c>
      <c r="BD66" s="43">
        <f>BD62*BD60*BD57*(1-BD64)*(1-BD63)</f>
        <v>546689.60336314596</v>
      </c>
      <c r="BE66" s="43">
        <f>BE62*BE60*BE57*(1-BE64)*(1-BE63)</f>
        <v>546689.60336314596</v>
      </c>
      <c r="BH66" s="43">
        <f>BH62*BH60*BH57*(1-BH64)*(1-BH63)</f>
        <v>747105.84107743169</v>
      </c>
      <c r="BI66" s="43">
        <f>BI62*BI60*BI57*(1-BI64)*(1-BI63)</f>
        <v>747105.84107743169</v>
      </c>
      <c r="BJ66" s="43">
        <f>BJ62*BJ60*BJ57*(1-BJ64)*(1-BJ63)</f>
        <v>747105.84107743169</v>
      </c>
      <c r="BK66" s="43">
        <f>BK62*BK60*BK57*(1-BK64)*(1-BK63)</f>
        <v>747105.84107743169</v>
      </c>
      <c r="BL66" s="43">
        <f>BL62*BL60*BL57*(1-BL64)*(1-BL63)</f>
        <v>747105.84107743169</v>
      </c>
      <c r="BO66" s="43">
        <f>BO62*BO60*BO57*(1-BO64)*(1-BO63)</f>
        <v>546689.60336314596</v>
      </c>
      <c r="BP66" s="43">
        <f>BP62*BP60*BP57*(1-BP64)*(1-BP63)</f>
        <v>546689.60336314596</v>
      </c>
      <c r="BQ66" s="43">
        <f>BQ62*BQ60*BQ57*(1-BQ64)*(1-BQ63)</f>
        <v>546689.60336314596</v>
      </c>
      <c r="BR66" s="43">
        <f>BR62*BR60*BR57*(1-BR64)*(1-BR63)</f>
        <v>546689.60336314596</v>
      </c>
      <c r="BS66" s="43">
        <f>BS62*BS60*BS57*(1-BS64)*(1-BS63)</f>
        <v>546689.60336314596</v>
      </c>
      <c r="BV66" s="43">
        <f>BV62*BV60*BV57*(1-BV64)*(1-BV63)</f>
        <v>747105.84107743169</v>
      </c>
      <c r="BW66" s="43">
        <f>BW62*BW60*BW57*(1-BW64)*(1-BW63)</f>
        <v>747105.84107743169</v>
      </c>
      <c r="BX66" s="43">
        <f>BX62*BX60*BX57*(1-BX64)*(1-BX63)</f>
        <v>747105.84107743169</v>
      </c>
      <c r="BY66" s="43">
        <f>BY62*BY60*BY57*(1-BY64)*(1-BY63)</f>
        <v>747105.84107743169</v>
      </c>
      <c r="BZ66" s="43">
        <f>BZ62*BZ60*BZ57*(1-BZ64)*(1-BZ63)</f>
        <v>747105.84107743169</v>
      </c>
      <c r="CH66" s="142"/>
    </row>
    <row r="67" spans="1:86" x14ac:dyDescent="0.3">
      <c r="A67" s="142"/>
      <c r="C67" s="42" t="s">
        <v>304</v>
      </c>
      <c r="D67" s="43">
        <f>D62*D60*D57*(1-D64)</f>
        <v>487795.47428571433</v>
      </c>
      <c r="E67" s="43">
        <f>E62*E60*E57*(1-E64)</f>
        <v>487795.47428571433</v>
      </c>
      <c r="F67" s="43">
        <f>F62*F60*F57*(1-F64)</f>
        <v>487795.47428571433</v>
      </c>
      <c r="G67" s="43">
        <f>G62*G60*G57*(1-G64)</f>
        <v>487795.47428571433</v>
      </c>
      <c r="H67" s="43">
        <f>H62*H60*H57*(1-H64)</f>
        <v>487795.47428571433</v>
      </c>
      <c r="K67" s="43">
        <f>K62*K60*K57*(1-K64)</f>
        <v>487795.47428571433</v>
      </c>
      <c r="L67" s="43">
        <f>L62*L60*L57*(1-L64)</f>
        <v>487795.47428571433</v>
      </c>
      <c r="M67" s="43">
        <f>M62*M60*M57*(1-M64)</f>
        <v>487795.47428571433</v>
      </c>
      <c r="N67" s="43">
        <f>N62*N60*N57*(1-N64)</f>
        <v>487795.47428571433</v>
      </c>
      <c r="O67" s="43">
        <f>O62*O60*O57*(1-O64)</f>
        <v>487795.47428571433</v>
      </c>
      <c r="R67" s="43">
        <f>R62*R60*R57*(1-R64)</f>
        <v>487795.47428571433</v>
      </c>
      <c r="S67" s="43">
        <f>S62*S60*S57*(1-S64)</f>
        <v>487795.47428571433</v>
      </c>
      <c r="T67" s="43">
        <f>T62*T60*T57*(1-T64)</f>
        <v>487795.47428571433</v>
      </c>
      <c r="U67" s="43">
        <f>U62*U60*U57*(1-U64)</f>
        <v>487795.47428571433</v>
      </c>
      <c r="V67" s="43">
        <f>V62*V60*V57*(1-V64)</f>
        <v>487795.47428571433</v>
      </c>
      <c r="Y67" s="43">
        <f>Y62*Y60*Y57*(1-Y64)</f>
        <v>487795.47428571433</v>
      </c>
      <c r="Z67" s="43">
        <f>Z62*Z60*Z57*(1-Z64)</f>
        <v>487795.47428571433</v>
      </c>
      <c r="AA67" s="43">
        <f>AA62*AA60*AA57*(1-AA64)</f>
        <v>487795.47428571433</v>
      </c>
      <c r="AB67" s="43">
        <f>AB62*AB60*AB57*(1-AB64)</f>
        <v>487795.47428571433</v>
      </c>
      <c r="AC67" s="43">
        <f>AC62*AC60*AC57*(1-AC64)</f>
        <v>487795.47428571433</v>
      </c>
      <c r="AK67" s="142"/>
      <c r="AX67" s="142"/>
      <c r="AZ67" s="42" t="s">
        <v>304</v>
      </c>
      <c r="BA67" s="43">
        <f>BA62*BA60*BA57*(1-BA64)</f>
        <v>1002081.1885714286</v>
      </c>
      <c r="BB67" s="43">
        <f>BB62*BB60*BB57*(1-BB64)</f>
        <v>1002081.1885714286</v>
      </c>
      <c r="BC67" s="43">
        <f>BC62*BC60*BC57*(1-BC64)</f>
        <v>1002081.1885714286</v>
      </c>
      <c r="BD67" s="43">
        <f>BD62*BD60*BD57*(1-BD64)</f>
        <v>1002081.1885714286</v>
      </c>
      <c r="BE67" s="43">
        <f>BE62*BE60*BE57*(1-BE64)</f>
        <v>1002081.1885714286</v>
      </c>
      <c r="BH67" s="43">
        <f>BH62*BH60*BH57*(1-BH64)</f>
        <v>1002081.1885714286</v>
      </c>
      <c r="BI67" s="43">
        <f>BI62*BI60*BI57*(1-BI64)</f>
        <v>1002081.1885714286</v>
      </c>
      <c r="BJ67" s="43">
        <f>BJ62*BJ60*BJ57*(1-BJ64)</f>
        <v>1002081.1885714286</v>
      </c>
      <c r="BK67" s="43">
        <f>BK62*BK60*BK57*(1-BK64)</f>
        <v>1002081.1885714286</v>
      </c>
      <c r="BL67" s="43">
        <f>BL62*BL60*BL57*(1-BL64)</f>
        <v>1002081.1885714286</v>
      </c>
      <c r="BO67" s="43">
        <f>BO62*BO60*BO57*(1-BO64)</f>
        <v>1002081.1885714286</v>
      </c>
      <c r="BP67" s="43">
        <f>BP62*BP60*BP57*(1-BP64)</f>
        <v>1002081.1885714286</v>
      </c>
      <c r="BQ67" s="43">
        <f>BQ62*BQ60*BQ57*(1-BQ64)</f>
        <v>1002081.1885714286</v>
      </c>
      <c r="BR67" s="43">
        <f>BR62*BR60*BR57*(1-BR64)</f>
        <v>1002081.1885714286</v>
      </c>
      <c r="BS67" s="43">
        <f>BS62*BS60*BS57*(1-BS64)</f>
        <v>1002081.1885714286</v>
      </c>
      <c r="BV67" s="43">
        <f>BV62*BV60*BV57*(1-BV64)</f>
        <v>1002081.1885714286</v>
      </c>
      <c r="BW67" s="43">
        <f>BW62*BW60*BW57*(1-BW64)</f>
        <v>1002081.1885714286</v>
      </c>
      <c r="BX67" s="43">
        <f>BX62*BX60*BX57*(1-BX64)</f>
        <v>1002081.1885714286</v>
      </c>
      <c r="BY67" s="43">
        <f>BY62*BY60*BY57*(1-BY64)</f>
        <v>1002081.1885714286</v>
      </c>
      <c r="BZ67" s="43">
        <f>BZ62*BZ60*BZ57*(1-BZ64)</f>
        <v>1002081.1885714286</v>
      </c>
      <c r="CH67" s="142"/>
    </row>
    <row r="68" spans="1:86" x14ac:dyDescent="0.3">
      <c r="A68" s="142"/>
      <c r="C68" s="42" t="s">
        <v>428</v>
      </c>
      <c r="D68" s="43">
        <f>EnU!$L$44</f>
        <v>220165.02431000001</v>
      </c>
      <c r="E68" s="43">
        <f>EnU!$L$44</f>
        <v>220165.02431000001</v>
      </c>
      <c r="F68" s="43">
        <f>EnU!$L$44</f>
        <v>220165.02431000001</v>
      </c>
      <c r="G68" s="43">
        <f>EnU!$L$44</f>
        <v>220165.02431000001</v>
      </c>
      <c r="H68" s="43">
        <f>EnU!$L$44</f>
        <v>220165.02431000001</v>
      </c>
      <c r="K68" s="43">
        <f>EnU!$L$44</f>
        <v>220165.02431000001</v>
      </c>
      <c r="L68" s="43">
        <f>EnU!$L$44</f>
        <v>220165.02431000001</v>
      </c>
      <c r="M68" s="43">
        <f>EnU!$L$44</f>
        <v>220165.02431000001</v>
      </c>
      <c r="N68" s="43">
        <f>EnU!$L$44</f>
        <v>220165.02431000001</v>
      </c>
      <c r="O68" s="43">
        <f>EnU!$L$44</f>
        <v>220165.02431000001</v>
      </c>
      <c r="R68" s="43">
        <f>EnU!$L$44</f>
        <v>220165.02431000001</v>
      </c>
      <c r="S68" s="43">
        <f>EnU!$L$44</f>
        <v>220165.02431000001</v>
      </c>
      <c r="T68" s="43">
        <f>EnU!$L$44</f>
        <v>220165.02431000001</v>
      </c>
      <c r="U68" s="43">
        <f>EnU!$L$44</f>
        <v>220165.02431000001</v>
      </c>
      <c r="V68" s="43">
        <f>EnU!$L$44</f>
        <v>220165.02431000001</v>
      </c>
      <c r="Y68" s="43">
        <f>EnU!$L$44</f>
        <v>220165.02431000001</v>
      </c>
      <c r="Z68" s="43">
        <f>EnU!$L$44</f>
        <v>220165.02431000001</v>
      </c>
      <c r="AA68" s="43">
        <f>EnU!$L$44</f>
        <v>220165.02431000001</v>
      </c>
      <c r="AB68" s="43">
        <f>EnU!$L$44</f>
        <v>220165.02431000001</v>
      </c>
      <c r="AC68" s="43">
        <f>EnU!$L$44</f>
        <v>220165.02431000001</v>
      </c>
      <c r="AK68" s="142"/>
      <c r="AX68" s="142"/>
      <c r="AZ68" s="42" t="s">
        <v>428</v>
      </c>
      <c r="BA68" s="43">
        <f>EnU!$L$44</f>
        <v>220165.02431000001</v>
      </c>
      <c r="BB68" s="43">
        <f>EnU!$L$44</f>
        <v>220165.02431000001</v>
      </c>
      <c r="BC68" s="43">
        <f>EnU!$L$44</f>
        <v>220165.02431000001</v>
      </c>
      <c r="BD68" s="43">
        <f>EnU!$L$44</f>
        <v>220165.02431000001</v>
      </c>
      <c r="BE68" s="43">
        <f>EnU!$L$44</f>
        <v>220165.02431000001</v>
      </c>
      <c r="BH68" s="43">
        <f>EnU!$L$44</f>
        <v>220165.02431000001</v>
      </c>
      <c r="BI68" s="43">
        <f>EnU!$L$44</f>
        <v>220165.02431000001</v>
      </c>
      <c r="BJ68" s="43">
        <f>EnU!$L$44</f>
        <v>220165.02431000001</v>
      </c>
      <c r="BK68" s="43">
        <f>EnU!$L$44</f>
        <v>220165.02431000001</v>
      </c>
      <c r="BL68" s="43">
        <f>EnU!$L$44</f>
        <v>220165.02431000001</v>
      </c>
      <c r="BO68" s="43">
        <f>EnU!$L$44</f>
        <v>220165.02431000001</v>
      </c>
      <c r="BP68" s="43">
        <f>EnU!$L$44</f>
        <v>220165.02431000001</v>
      </c>
      <c r="BQ68" s="43">
        <f>EnU!$L$44</f>
        <v>220165.02431000001</v>
      </c>
      <c r="BR68" s="43">
        <f>EnU!$L$44</f>
        <v>220165.02431000001</v>
      </c>
      <c r="BS68" s="43">
        <f>EnU!$L$44</f>
        <v>220165.02431000001</v>
      </c>
      <c r="BV68" s="43">
        <f>EnU!$L$44</f>
        <v>220165.02431000001</v>
      </c>
      <c r="BW68" s="43">
        <f>EnU!$L$44</f>
        <v>220165.02431000001</v>
      </c>
      <c r="BX68" s="43">
        <f>EnU!$L$44</f>
        <v>220165.02431000001</v>
      </c>
      <c r="BY68" s="43">
        <f>EnU!$L$44</f>
        <v>220165.02431000001</v>
      </c>
      <c r="BZ68" s="43">
        <f>EnU!$L$44</f>
        <v>220165.02431000001</v>
      </c>
      <c r="CH68" s="142"/>
    </row>
    <row r="69" spans="1:86" x14ac:dyDescent="0.3">
      <c r="A69" s="142"/>
      <c r="C69" s="42" t="s">
        <v>305</v>
      </c>
      <c r="D69" s="43">
        <f>EnU!$L$33</f>
        <v>29003.817150000003</v>
      </c>
      <c r="E69" s="43">
        <f>EnU!$L$33</f>
        <v>29003.817150000003</v>
      </c>
      <c r="F69" s="43">
        <f>EnU!$L$33</f>
        <v>29003.817150000003</v>
      </c>
      <c r="G69" s="43">
        <f>EnU!$L$33</f>
        <v>29003.817150000003</v>
      </c>
      <c r="H69" s="43">
        <f>EnU!$L$33</f>
        <v>29003.817150000003</v>
      </c>
      <c r="K69" s="43">
        <f>EnU!$L$33</f>
        <v>29003.817150000003</v>
      </c>
      <c r="L69" s="43">
        <f>EnU!$L$33</f>
        <v>29003.817150000003</v>
      </c>
      <c r="M69" s="43">
        <f>EnU!$L$33</f>
        <v>29003.817150000003</v>
      </c>
      <c r="N69" s="43">
        <f>EnU!$L$33</f>
        <v>29003.817150000003</v>
      </c>
      <c r="O69" s="43">
        <f>EnU!$L$33</f>
        <v>29003.817150000003</v>
      </c>
      <c r="R69" s="43">
        <f>EnU!$L$33</f>
        <v>29003.817150000003</v>
      </c>
      <c r="S69" s="43">
        <f>EnU!$L$33</f>
        <v>29003.817150000003</v>
      </c>
      <c r="T69" s="43">
        <f>EnU!$L$33</f>
        <v>29003.817150000003</v>
      </c>
      <c r="U69" s="43">
        <f>EnU!$L$33</f>
        <v>29003.817150000003</v>
      </c>
      <c r="V69" s="43">
        <f>EnU!$L$33</f>
        <v>29003.817150000003</v>
      </c>
      <c r="Y69" s="43">
        <f>EnU!$L$33</f>
        <v>29003.817150000003</v>
      </c>
      <c r="Z69" s="43">
        <f>EnU!$L$33</f>
        <v>29003.817150000003</v>
      </c>
      <c r="AA69" s="43">
        <f>EnU!$L$33</f>
        <v>29003.817150000003</v>
      </c>
      <c r="AB69" s="43">
        <f>EnU!$L$33</f>
        <v>29003.817150000003</v>
      </c>
      <c r="AC69" s="43">
        <f>EnU!$L$33</f>
        <v>29003.817150000003</v>
      </c>
      <c r="AK69" s="142"/>
      <c r="AX69" s="142"/>
      <c r="AZ69" s="42" t="s">
        <v>305</v>
      </c>
      <c r="BA69" s="43">
        <f>EnU!$L$33</f>
        <v>29003.817150000003</v>
      </c>
      <c r="BB69" s="43">
        <f>EnU!$L$33</f>
        <v>29003.817150000003</v>
      </c>
      <c r="BC69" s="43">
        <f>EnU!$L$33</f>
        <v>29003.817150000003</v>
      </c>
      <c r="BD69" s="43">
        <f>EnU!$L$33</f>
        <v>29003.817150000003</v>
      </c>
      <c r="BE69" s="43">
        <f>EnU!$L$33</f>
        <v>29003.817150000003</v>
      </c>
      <c r="BH69" s="43">
        <f>EnU!$L$33</f>
        <v>29003.817150000003</v>
      </c>
      <c r="BI69" s="43">
        <f>EnU!$L$33</f>
        <v>29003.817150000003</v>
      </c>
      <c r="BJ69" s="43">
        <f>EnU!$L$33</f>
        <v>29003.817150000003</v>
      </c>
      <c r="BK69" s="43">
        <f>EnU!$L$33</f>
        <v>29003.817150000003</v>
      </c>
      <c r="BL69" s="43">
        <f>EnU!$L$33</f>
        <v>29003.817150000003</v>
      </c>
      <c r="BO69" s="43">
        <f>EnU!$L$33</f>
        <v>29003.817150000003</v>
      </c>
      <c r="BP69" s="43">
        <f>EnU!$L$33</f>
        <v>29003.817150000003</v>
      </c>
      <c r="BQ69" s="43">
        <f>EnU!$L$33</f>
        <v>29003.817150000003</v>
      </c>
      <c r="BR69" s="43">
        <f>EnU!$L$33</f>
        <v>29003.817150000003</v>
      </c>
      <c r="BS69" s="43">
        <f>EnU!$L$33</f>
        <v>29003.817150000003</v>
      </c>
      <c r="BV69" s="43">
        <f>EnU!$L$33</f>
        <v>29003.817150000003</v>
      </c>
      <c r="BW69" s="43">
        <f>EnU!$L$33</f>
        <v>29003.817150000003</v>
      </c>
      <c r="BX69" s="43">
        <f>EnU!$L$33</f>
        <v>29003.817150000003</v>
      </c>
      <c r="BY69" s="43">
        <f>EnU!$L$33</f>
        <v>29003.817150000003</v>
      </c>
      <c r="BZ69" s="43">
        <f>EnU!$L$33</f>
        <v>29003.817150000003</v>
      </c>
      <c r="CH69" s="142"/>
    </row>
    <row r="70" spans="1:86" ht="15.6" x14ac:dyDescent="0.3">
      <c r="A70" s="142"/>
      <c r="C70" s="46" t="s">
        <v>156</v>
      </c>
      <c r="D70" s="47">
        <f>D67/((D58*$D$15)+D67*D61)</f>
        <v>0.63939425097317748</v>
      </c>
      <c r="E70" s="47">
        <f>E67/((E58*$D$15)+E67*E61)</f>
        <v>0.88403688831921878</v>
      </c>
      <c r="F70" s="47">
        <f>F67/((F58*$D$15)+F67*F61)</f>
        <v>0.89825978859109556</v>
      </c>
      <c r="G70" s="47">
        <f>G67/((G58*$D$15)+G67*G61)</f>
        <v>0.91752772279621475</v>
      </c>
      <c r="H70" s="47">
        <f>H67/((H58*$D$15)+H67*H61)</f>
        <v>0.86970731902479881</v>
      </c>
      <c r="K70" s="47">
        <f>K67/((K58*$D$15)+K67*K61)</f>
        <v>0.63939425097317748</v>
      </c>
      <c r="L70" s="47">
        <f>L67/((L58*$D$15)+L67*L61)</f>
        <v>0.88403688831921878</v>
      </c>
      <c r="M70" s="47">
        <f>M67/((M58*$D$15)+M67*M61)</f>
        <v>0.89825978859109556</v>
      </c>
      <c r="N70" s="47">
        <f>N67/((N58*$D$15)+N67*N61)</f>
        <v>0.91752772279621475</v>
      </c>
      <c r="O70" s="47">
        <f>O67/((O58*$D$15)+O67*O61)</f>
        <v>0.86970731902479881</v>
      </c>
      <c r="R70" s="47">
        <f>R67/((R58*$D$15)+R67*R61)</f>
        <v>0.63939425097317748</v>
      </c>
      <c r="S70" s="47">
        <f>S67/((S58*$D$15)+S67*S61)</f>
        <v>0.88403688831921878</v>
      </c>
      <c r="T70" s="47">
        <f>T67/((T58*$D$15)+T67*T61)</f>
        <v>0.89825978859109556</v>
      </c>
      <c r="U70" s="47">
        <f>U67/((U58*$D$15)+U67*U61)</f>
        <v>0.91752772279621475</v>
      </c>
      <c r="V70" s="47">
        <f>V67/((V58*$D$15)+V67*V61)</f>
        <v>0.86970731902479881</v>
      </c>
      <c r="Y70" s="47">
        <f>Y67/((Y58*$D$15)+Y67*Y61)</f>
        <v>0.63939425097317748</v>
      </c>
      <c r="Z70" s="47">
        <f>Z67/((Z58*$D$15)+Z67*Z61)</f>
        <v>0.88403688831921878</v>
      </c>
      <c r="AA70" s="47">
        <f>AA67/((AA58*$D$15)+AA67*AA61)</f>
        <v>0.89825978859109556</v>
      </c>
      <c r="AB70" s="47">
        <f>AB67/((AB58*$D$15)+AB67*AB61)</f>
        <v>0.91752772279621475</v>
      </c>
      <c r="AC70" s="47">
        <f>AC67/((AC58*$D$15)+AC67*AC61)</f>
        <v>0.86970731902479881</v>
      </c>
      <c r="AK70" s="142"/>
      <c r="AX70" s="142"/>
      <c r="AZ70" s="46" t="s">
        <v>156</v>
      </c>
      <c r="BA70" s="47">
        <f>BA67/((BA58*$BA$15)+BA67*BA61)</f>
        <v>1.3135114710097762</v>
      </c>
      <c r="BB70" s="47">
        <f>BB67/((BB58*$BA$15)+BB67*BB61)</f>
        <v>1.8160823182812666</v>
      </c>
      <c r="BC70" s="47">
        <f>BC67/((BC58*$BA$15)+BC67*BC61)</f>
        <v>1.845300508200403</v>
      </c>
      <c r="BD70" s="47">
        <f>BD67/((BD58*$BA$15)+BD67*BD61)</f>
        <v>1.884882741795036</v>
      </c>
      <c r="BE70" s="47">
        <f>BE67/((BE58*$BA$15)+BE67*BE61)</f>
        <v>1.7866449975449568</v>
      </c>
      <c r="BH70" s="47">
        <f>BH67/((BH58*$BA$15)+BH67*BH61)</f>
        <v>1.3135114710097762</v>
      </c>
      <c r="BI70" s="47">
        <f>BI67/((BI58*$BA$15)+BI67*BI61)</f>
        <v>1.8160823182812666</v>
      </c>
      <c r="BJ70" s="47">
        <f>BJ67/((BJ58*$BA$15)+BJ67*BJ61)</f>
        <v>1.845300508200403</v>
      </c>
      <c r="BK70" s="47">
        <f>BK67/((BK58*$BA$15)+BK67*BK61)</f>
        <v>1.884882741795036</v>
      </c>
      <c r="BL70" s="47">
        <f>BL67/((BL58*$BA$15)+BL67*BL61)</f>
        <v>1.7866449975449568</v>
      </c>
      <c r="BO70" s="47">
        <f>BO67/((BO58*$BA$15)+BO67*BO61)</f>
        <v>1.3135114710097762</v>
      </c>
      <c r="BP70" s="47">
        <f>BP67/((BP58*$BA$15)+BP67*BP61)</f>
        <v>1.8160823182812666</v>
      </c>
      <c r="BQ70" s="47">
        <f>BQ67/((BQ58*$BA$15)+BQ67*BQ61)</f>
        <v>1.845300508200403</v>
      </c>
      <c r="BR70" s="47">
        <f>BR67/((BR58*$BA$15)+BR67*BR61)</f>
        <v>1.884882741795036</v>
      </c>
      <c r="BS70" s="47">
        <f>BS67/((BS58*$BA$15)+BS67*BS61)</f>
        <v>1.7866449975449568</v>
      </c>
      <c r="BV70" s="47">
        <f>BV67/((BV58*$BA$15)+BV67*BV61)</f>
        <v>1.3135114710097762</v>
      </c>
      <c r="BW70" s="47">
        <f>BW67/((BW58*$BA$15)+BW67*BW61)</f>
        <v>1.8160823182812666</v>
      </c>
      <c r="BX70" s="47">
        <f>BX67/((BX58*$BA$15)+BX67*BX61)</f>
        <v>1.845300508200403</v>
      </c>
      <c r="BY70" s="47">
        <f>BY67/((BY58*$BA$15)+BY67*BY61)</f>
        <v>1.884882741795036</v>
      </c>
      <c r="BZ70" s="47">
        <f>BZ67/((BZ58*$BA$15)+BZ67*BZ61)</f>
        <v>1.7866449975449568</v>
      </c>
      <c r="CH70" s="142"/>
    </row>
    <row r="71" spans="1:86" ht="15.6" x14ac:dyDescent="0.3">
      <c r="A71" s="142"/>
      <c r="C71" s="46" t="s">
        <v>157</v>
      </c>
      <c r="D71" s="48">
        <f>D66/((D59+D68+D69)*$BA$15+(D67*D65))</f>
        <v>0.22729898320976247</v>
      </c>
      <c r="E71" s="48">
        <f>E66*(1-E65)/((E59+E68+E69)*$D$15)</f>
        <v>0.23021538258161972</v>
      </c>
      <c r="F71" s="48">
        <f>F66*(1-F65)/((F59+F68+F69)*$D$15)</f>
        <v>0.23277682835542612</v>
      </c>
      <c r="G71" s="48">
        <f>G66*(1-G65)/((G59+G68+G69)*$D$15)</f>
        <v>0.23624629490331922</v>
      </c>
      <c r="H71" s="48">
        <f>H66*(1-H65)/((H59+H68+H69)*$D$15)</f>
        <v>0.22630514890031664</v>
      </c>
      <c r="K71" s="48">
        <f>K66/((K59+K68+K69)*$BA$15+(K67*K65))</f>
        <v>0.31062671940767045</v>
      </c>
      <c r="L71" s="48">
        <f>L66*(1-L65)/((L59+L68+L69)*$D$15)</f>
        <v>0.31461226987767227</v>
      </c>
      <c r="M71" s="48">
        <f>M66*(1-M65)/((M59+M68+M69)*$D$15)</f>
        <v>0.31811274087152558</v>
      </c>
      <c r="N71" s="48">
        <f>N66*(1-N65)/((N59+N68+N69)*$D$15)</f>
        <v>0.32285411277142589</v>
      </c>
      <c r="O71" s="48">
        <f>O66*(1-O65)/((O59+O68+O69)*$D$15)</f>
        <v>0.3092685457510243</v>
      </c>
      <c r="R71" s="48">
        <f>R66/((R59+R68+R69)*$BA$15+(R67*R65))</f>
        <v>0.24796101309642765</v>
      </c>
      <c r="S71" s="48">
        <f>S66*(1-S65)/((S59+S68+S69)*$D$15)</f>
        <v>0.29725096658570199</v>
      </c>
      <c r="T71" s="48">
        <f>T66*(1-T65)/((T59+T68+T69)*$D$15)</f>
        <v>0.30055827048339384</v>
      </c>
      <c r="U71" s="48">
        <f>U66*(1-U65)/((U59+U68+U69)*$D$15)</f>
        <v>0.30503799843785556</v>
      </c>
      <c r="V71" s="48">
        <f>V66*(1-V65)/((V59+V68+V69)*$D$15)</f>
        <v>0.29220212611158103</v>
      </c>
      <c r="Y71" s="48">
        <f>Y66/((Y59+Y68+Y69)*$BA$15+(Y67*Y65))</f>
        <v>0.33886344299246113</v>
      </c>
      <c r="Z71" s="48">
        <f>Z66*(1-Z65)/((Z59+Z68+Z69)*$D$15)</f>
        <v>0.40622307802435398</v>
      </c>
      <c r="AA71" s="48">
        <f>AA66*(1-AA65)/((AA59+AA68+AA69)*$D$15)</f>
        <v>0.41074283849717647</v>
      </c>
      <c r="AB71" s="48">
        <f>AB66*(1-AB65)/((AB59+AB68+AB69)*$D$15)</f>
        <v>0.41686483331951629</v>
      </c>
      <c r="AC71" s="48">
        <f>AC66*(1-AC65)/((AC59+AC68+AC69)*$D$15)</f>
        <v>0.39932333421053523</v>
      </c>
      <c r="AK71" s="142"/>
      <c r="AX71" s="142"/>
      <c r="AZ71" s="46" t="s">
        <v>157</v>
      </c>
      <c r="BA71" s="48">
        <f>BA66/((BA59+BA68+BA69)*$BA$15+(BA67*BA65))</f>
        <v>0.41047731944894467</v>
      </c>
      <c r="BB71" s="48">
        <f t="shared" ref="BB71:BE71" si="318">BB66/((BB59+BB68+BB69)*$BA$15+(BB67*BB65))</f>
        <v>0.49350486310578695</v>
      </c>
      <c r="BC71" s="48">
        <f t="shared" si="318"/>
        <v>0.4974279369667654</v>
      </c>
      <c r="BD71" s="48">
        <f t="shared" si="318"/>
        <v>0.50270257950649178</v>
      </c>
      <c r="BE71" s="48">
        <f t="shared" si="318"/>
        <v>0.48746808302423028</v>
      </c>
      <c r="BH71" s="48">
        <f>BH66/((BH59+BH68+BH69)*$BA$15+(BH67*BH65))</f>
        <v>0.56095817645612644</v>
      </c>
      <c r="BI71" s="48">
        <f t="shared" ref="BI71:BL71" si="319">BI66/((BI59+BI68+BI69)*$BA$15+(BI67*BI65))</f>
        <v>0.6744235916656669</v>
      </c>
      <c r="BJ71" s="48">
        <f t="shared" si="319"/>
        <v>0.6797848631778457</v>
      </c>
      <c r="BK71" s="48">
        <f t="shared" si="319"/>
        <v>0.68699318802394194</v>
      </c>
      <c r="BL71" s="48">
        <f t="shared" si="319"/>
        <v>0.66617372989312651</v>
      </c>
      <c r="BO71" s="48">
        <f>BO66/((BO59+BO68+BO69)*$BA$15+(BO67*BO65))</f>
        <v>0.48318783965579787</v>
      </c>
      <c r="BP71" s="48">
        <f t="shared" ref="BP71:BS71" si="320">BP66/((BP59+BP68+BP69)*$BA$15+(BP67*BP65))</f>
        <v>0.60251025180700313</v>
      </c>
      <c r="BQ71" s="48">
        <f t="shared" si="320"/>
        <v>0.60836806781925956</v>
      </c>
      <c r="BR71" s="48">
        <f t="shared" si="320"/>
        <v>0.6162765621624523</v>
      </c>
      <c r="BS71" s="48">
        <f t="shared" si="320"/>
        <v>0.59353638700400924</v>
      </c>
      <c r="BV71" s="48">
        <f>BV66/((BV59+BV68+BV69)*$BA$15+(BV67*BV65))</f>
        <v>0.66032435064370143</v>
      </c>
      <c r="BW71" s="48">
        <f t="shared" ref="BW71:BZ71" si="321">BW66/((BW59+BW68+BW69)*$BA$15+(BW67*BW65))</f>
        <v>0.82339032179295957</v>
      </c>
      <c r="BX71" s="48">
        <f t="shared" si="321"/>
        <v>0.83139561132433304</v>
      </c>
      <c r="BY71" s="48">
        <f t="shared" si="321"/>
        <v>0.84220335722178397</v>
      </c>
      <c r="BZ71" s="48">
        <f t="shared" si="321"/>
        <v>0.81112664095814702</v>
      </c>
      <c r="CH71" s="142"/>
    </row>
    <row r="72" spans="1:86" x14ac:dyDescent="0.3">
      <c r="A72" s="142"/>
      <c r="AK72" s="142"/>
      <c r="AX72" s="142"/>
      <c r="CH72" s="142"/>
    </row>
    <row r="73" spans="1:86" ht="14.4" customHeight="1" x14ac:dyDescent="0.3">
      <c r="A73" s="142"/>
      <c r="E73" s="595" t="s">
        <v>332</v>
      </c>
      <c r="F73" s="595"/>
      <c r="G73" s="595"/>
      <c r="L73" s="595" t="s">
        <v>335</v>
      </c>
      <c r="M73" s="595"/>
      <c r="N73" s="595"/>
      <c r="S73" s="595" t="s">
        <v>336</v>
      </c>
      <c r="T73" s="595"/>
      <c r="U73" s="595"/>
      <c r="Z73" s="595" t="s">
        <v>472</v>
      </c>
      <c r="AA73" s="595"/>
      <c r="AB73" s="595"/>
      <c r="AG73" s="595" t="s">
        <v>473</v>
      </c>
      <c r="AH73" s="595"/>
      <c r="AI73" s="595"/>
      <c r="AK73" s="142"/>
      <c r="AX73" s="142"/>
      <c r="BB73" s="595" t="s">
        <v>332</v>
      </c>
      <c r="BC73" s="595"/>
      <c r="BD73" s="595"/>
      <c r="BI73" s="595" t="s">
        <v>335</v>
      </c>
      <c r="BJ73" s="595"/>
      <c r="BK73" s="595"/>
      <c r="BP73" s="595" t="s">
        <v>336</v>
      </c>
      <c r="BQ73" s="595"/>
      <c r="BR73" s="595"/>
      <c r="BW73" s="595" t="s">
        <v>472</v>
      </c>
      <c r="BX73" s="595"/>
      <c r="BY73" s="595"/>
      <c r="CD73" s="595" t="s">
        <v>473</v>
      </c>
      <c r="CE73" s="595"/>
      <c r="CF73" s="595"/>
      <c r="CH73" s="142"/>
    </row>
    <row r="74" spans="1:86" x14ac:dyDescent="0.3">
      <c r="A74" s="142"/>
      <c r="E74" s="583"/>
      <c r="F74" s="583"/>
      <c r="G74" s="583"/>
      <c r="L74" s="583"/>
      <c r="M74" s="583"/>
      <c r="N74" s="583"/>
      <c r="S74" s="583"/>
      <c r="T74" s="583"/>
      <c r="U74" s="583"/>
      <c r="Z74" s="583"/>
      <c r="AA74" s="583"/>
      <c r="AB74" s="583"/>
      <c r="AG74" s="583"/>
      <c r="AH74" s="583"/>
      <c r="AI74" s="583"/>
      <c r="AK74" s="142"/>
      <c r="AX74" s="142"/>
      <c r="BB74" s="583"/>
      <c r="BC74" s="583"/>
      <c r="BD74" s="583"/>
      <c r="BI74" s="583"/>
      <c r="BJ74" s="583"/>
      <c r="BK74" s="583"/>
      <c r="BP74" s="583"/>
      <c r="BQ74" s="583"/>
      <c r="BR74" s="583"/>
      <c r="BW74" s="583"/>
      <c r="BX74" s="583"/>
      <c r="BY74" s="583"/>
      <c r="CD74" s="583"/>
      <c r="CE74" s="583"/>
      <c r="CF74" s="583"/>
      <c r="CH74" s="142"/>
    </row>
    <row r="75" spans="1:86" x14ac:dyDescent="0.3">
      <c r="A75" s="142"/>
      <c r="C75" s="42" t="s">
        <v>301</v>
      </c>
      <c r="D75" s="43">
        <f>D21</f>
        <v>607902.09825000004</v>
      </c>
      <c r="E75" s="43">
        <f t="shared" ref="E75:H75" si="322">E21</f>
        <v>385678.80925000005</v>
      </c>
      <c r="F75" s="43">
        <f t="shared" si="322"/>
        <v>375881.45924999996</v>
      </c>
      <c r="G75" s="43">
        <f t="shared" si="322"/>
        <v>363236.90425000002</v>
      </c>
      <c r="H75" s="43">
        <f t="shared" si="322"/>
        <v>390684.69425</v>
      </c>
      <c r="K75" s="43">
        <f>K21</f>
        <v>607902.09825000004</v>
      </c>
      <c r="L75" s="43">
        <f t="shared" ref="L75:O75" si="323">L21</f>
        <v>385678.80925000005</v>
      </c>
      <c r="M75" s="43">
        <f t="shared" si="323"/>
        <v>375881.45924999996</v>
      </c>
      <c r="N75" s="43">
        <f t="shared" si="323"/>
        <v>363236.90425000002</v>
      </c>
      <c r="O75" s="43">
        <f t="shared" si="323"/>
        <v>390684.69425</v>
      </c>
      <c r="R75" s="43">
        <f>R21</f>
        <v>607902.09825000004</v>
      </c>
      <c r="S75" s="43">
        <f t="shared" ref="S75:V75" si="324">S21</f>
        <v>385678.80925000005</v>
      </c>
      <c r="T75" s="43">
        <f t="shared" si="324"/>
        <v>375881.45924999996</v>
      </c>
      <c r="U75" s="43">
        <f t="shared" si="324"/>
        <v>363236.90425000002</v>
      </c>
      <c r="V75" s="43">
        <f t="shared" si="324"/>
        <v>390684.69425</v>
      </c>
      <c r="Y75" s="43">
        <f>Y21</f>
        <v>607902.09825000004</v>
      </c>
      <c r="Z75" s="43">
        <f t="shared" ref="Z75:AC75" si="325">Z21</f>
        <v>385678.80925000005</v>
      </c>
      <c r="AA75" s="43">
        <f t="shared" si="325"/>
        <v>375881.45924999996</v>
      </c>
      <c r="AB75" s="43">
        <f t="shared" si="325"/>
        <v>363236.90425000002</v>
      </c>
      <c r="AC75" s="43">
        <f t="shared" si="325"/>
        <v>390684.69425</v>
      </c>
      <c r="AF75" s="43">
        <f>AF21</f>
        <v>607902.09825000004</v>
      </c>
      <c r="AG75" s="43">
        <f t="shared" ref="AG75:AJ75" si="326">AG21</f>
        <v>385678.80925000005</v>
      </c>
      <c r="AH75" s="43">
        <f t="shared" si="326"/>
        <v>375881.45924999996</v>
      </c>
      <c r="AI75" s="43">
        <f t="shared" si="326"/>
        <v>363236.90425000002</v>
      </c>
      <c r="AJ75" s="43">
        <f t="shared" si="326"/>
        <v>390684.69425</v>
      </c>
      <c r="AK75" s="142"/>
      <c r="AX75" s="142"/>
      <c r="AZ75" s="42" t="s">
        <v>301</v>
      </c>
      <c r="BA75" s="43">
        <f>BA21</f>
        <v>607902.09825000004</v>
      </c>
      <c r="BB75" s="43">
        <f t="shared" ref="BB75:BE75" si="327">BB21</f>
        <v>385678.80925000005</v>
      </c>
      <c r="BC75" s="43">
        <f t="shared" si="327"/>
        <v>375881.45924999996</v>
      </c>
      <c r="BD75" s="43">
        <f t="shared" si="327"/>
        <v>363236.90425000002</v>
      </c>
      <c r="BE75" s="43">
        <f t="shared" si="327"/>
        <v>390684.69425</v>
      </c>
      <c r="BH75" s="43">
        <f>BH21</f>
        <v>607902.09825000004</v>
      </c>
      <c r="BI75" s="43">
        <f t="shared" ref="BI75:BL75" si="328">BI21</f>
        <v>385678.80925000005</v>
      </c>
      <c r="BJ75" s="43">
        <f t="shared" si="328"/>
        <v>375881.45924999996</v>
      </c>
      <c r="BK75" s="43">
        <f t="shared" si="328"/>
        <v>363236.90425000002</v>
      </c>
      <c r="BL75" s="43">
        <f t="shared" si="328"/>
        <v>390684.69425</v>
      </c>
      <c r="BO75" s="43">
        <f>BO21</f>
        <v>607902.09825000004</v>
      </c>
      <c r="BP75" s="43">
        <f t="shared" ref="BP75:BS75" si="329">BP21</f>
        <v>385678.80925000005</v>
      </c>
      <c r="BQ75" s="43">
        <f t="shared" si="329"/>
        <v>375881.45924999996</v>
      </c>
      <c r="BR75" s="43">
        <f t="shared" si="329"/>
        <v>363236.90425000002</v>
      </c>
      <c r="BS75" s="43">
        <f t="shared" si="329"/>
        <v>390684.69425</v>
      </c>
      <c r="BV75" s="43">
        <f>BV21</f>
        <v>607902.09825000004</v>
      </c>
      <c r="BW75" s="43">
        <f t="shared" ref="BW75:BZ75" si="330">BW21</f>
        <v>385678.80925000005</v>
      </c>
      <c r="BX75" s="43">
        <f t="shared" si="330"/>
        <v>375881.45924999996</v>
      </c>
      <c r="BY75" s="43">
        <f t="shared" si="330"/>
        <v>363236.90425000002</v>
      </c>
      <c r="BZ75" s="43">
        <f t="shared" si="330"/>
        <v>390684.69425</v>
      </c>
      <c r="CC75" s="43">
        <f>CC21</f>
        <v>607902.09825000004</v>
      </c>
      <c r="CD75" s="43">
        <f t="shared" ref="CD75:CG75" si="331">CD21</f>
        <v>385678.80925000005</v>
      </c>
      <c r="CE75" s="43">
        <f t="shared" si="331"/>
        <v>375881.45924999996</v>
      </c>
      <c r="CF75" s="43">
        <f t="shared" si="331"/>
        <v>363236.90425000002</v>
      </c>
      <c r="CG75" s="43">
        <f t="shared" si="331"/>
        <v>390684.69425</v>
      </c>
      <c r="CH75" s="142"/>
    </row>
    <row r="76" spans="1:86" x14ac:dyDescent="0.3">
      <c r="A76" s="142"/>
      <c r="C76" s="42" t="s">
        <v>302</v>
      </c>
      <c r="D76" s="43">
        <f>D22</f>
        <v>668692.30807500007</v>
      </c>
      <c r="E76" s="43">
        <f>E22</f>
        <v>424246.69017500005</v>
      </c>
      <c r="F76" s="43">
        <f>F22</f>
        <v>413469.60517499998</v>
      </c>
      <c r="G76" s="43">
        <f>G22</f>
        <v>399560.594675</v>
      </c>
      <c r="H76" s="43">
        <f>H22</f>
        <v>429753.16367500002</v>
      </c>
      <c r="K76" s="43">
        <f t="shared" ref="K76:O76" si="332">K22</f>
        <v>668692.30807500007</v>
      </c>
      <c r="L76" s="43">
        <f t="shared" si="332"/>
        <v>424246.69017500005</v>
      </c>
      <c r="M76" s="43">
        <f t="shared" si="332"/>
        <v>413469.60517499998</v>
      </c>
      <c r="N76" s="43">
        <f t="shared" si="332"/>
        <v>399560.594675</v>
      </c>
      <c r="O76" s="43">
        <f t="shared" si="332"/>
        <v>429753.16367500002</v>
      </c>
      <c r="R76" s="43">
        <f t="shared" ref="R76:V76" si="333">R22</f>
        <v>668692.30807500007</v>
      </c>
      <c r="S76" s="43">
        <f t="shared" si="333"/>
        <v>424246.69017500005</v>
      </c>
      <c r="T76" s="43">
        <f t="shared" si="333"/>
        <v>413469.60517499998</v>
      </c>
      <c r="U76" s="43">
        <f t="shared" si="333"/>
        <v>399560.594675</v>
      </c>
      <c r="V76" s="43">
        <f t="shared" si="333"/>
        <v>429753.16367500002</v>
      </c>
      <c r="Y76" s="43">
        <f t="shared" ref="Y76:AC76" si="334">Y22</f>
        <v>668692.30807500007</v>
      </c>
      <c r="Z76" s="43">
        <f t="shared" si="334"/>
        <v>424246.69017500005</v>
      </c>
      <c r="AA76" s="43">
        <f t="shared" si="334"/>
        <v>413469.60517499998</v>
      </c>
      <c r="AB76" s="43">
        <f t="shared" si="334"/>
        <v>399560.594675</v>
      </c>
      <c r="AC76" s="43">
        <f t="shared" si="334"/>
        <v>429753.16367500002</v>
      </c>
      <c r="AF76" s="43">
        <f t="shared" ref="AF76:AJ76" si="335">AF22</f>
        <v>668692.30807500007</v>
      </c>
      <c r="AG76" s="43">
        <f t="shared" si="335"/>
        <v>424246.69017500005</v>
      </c>
      <c r="AH76" s="43">
        <f t="shared" si="335"/>
        <v>413469.60517499998</v>
      </c>
      <c r="AI76" s="43">
        <f t="shared" si="335"/>
        <v>399560.594675</v>
      </c>
      <c r="AJ76" s="43">
        <f t="shared" si="335"/>
        <v>429753.16367500002</v>
      </c>
      <c r="AK76" s="142"/>
      <c r="AX76" s="142"/>
      <c r="AZ76" s="42" t="s">
        <v>302</v>
      </c>
      <c r="BA76" s="43">
        <f t="shared" ref="BA76:BE76" si="336">BA22</f>
        <v>668692.30807500007</v>
      </c>
      <c r="BB76" s="43">
        <f t="shared" si="336"/>
        <v>424246.69017500005</v>
      </c>
      <c r="BC76" s="43">
        <f t="shared" si="336"/>
        <v>413469.60517499998</v>
      </c>
      <c r="BD76" s="43">
        <f t="shared" si="336"/>
        <v>399560.594675</v>
      </c>
      <c r="BE76" s="43">
        <f t="shared" si="336"/>
        <v>429753.16367500002</v>
      </c>
      <c r="BH76" s="43">
        <f t="shared" ref="BH76:BL76" si="337">BH22</f>
        <v>668692.30807500007</v>
      </c>
      <c r="BI76" s="43">
        <f t="shared" si="337"/>
        <v>424246.69017500005</v>
      </c>
      <c r="BJ76" s="43">
        <f t="shared" si="337"/>
        <v>413469.60517499998</v>
      </c>
      <c r="BK76" s="43">
        <f t="shared" si="337"/>
        <v>399560.594675</v>
      </c>
      <c r="BL76" s="43">
        <f t="shared" si="337"/>
        <v>429753.16367500002</v>
      </c>
      <c r="BO76" s="43">
        <f t="shared" ref="BO76:BS76" si="338">BO22</f>
        <v>668692.30807500007</v>
      </c>
      <c r="BP76" s="43">
        <f t="shared" si="338"/>
        <v>424246.69017500005</v>
      </c>
      <c r="BQ76" s="43">
        <f t="shared" si="338"/>
        <v>413469.60517499998</v>
      </c>
      <c r="BR76" s="43">
        <f t="shared" si="338"/>
        <v>399560.594675</v>
      </c>
      <c r="BS76" s="43">
        <f t="shared" si="338"/>
        <v>429753.16367500002</v>
      </c>
      <c r="BV76" s="43">
        <f t="shared" ref="BV76:BZ76" si="339">BV22</f>
        <v>668692.30807500007</v>
      </c>
      <c r="BW76" s="43">
        <f t="shared" si="339"/>
        <v>424246.69017500005</v>
      </c>
      <c r="BX76" s="43">
        <f t="shared" si="339"/>
        <v>413469.60517499998</v>
      </c>
      <c r="BY76" s="43">
        <f t="shared" si="339"/>
        <v>399560.594675</v>
      </c>
      <c r="BZ76" s="43">
        <f t="shared" si="339"/>
        <v>429753.16367500002</v>
      </c>
      <c r="CC76" s="43">
        <f t="shared" ref="CC76:CG76" si="340">CC22</f>
        <v>668692.30807500007</v>
      </c>
      <c r="CD76" s="43">
        <f t="shared" si="340"/>
        <v>424246.69017500005</v>
      </c>
      <c r="CE76" s="43">
        <f t="shared" si="340"/>
        <v>413469.60517499998</v>
      </c>
      <c r="CF76" s="43">
        <f t="shared" si="340"/>
        <v>399560.594675</v>
      </c>
      <c r="CG76" s="43">
        <f t="shared" si="340"/>
        <v>429753.16367500002</v>
      </c>
      <c r="CH76" s="142"/>
    </row>
    <row r="77" spans="1:86" x14ac:dyDescent="0.3">
      <c r="A77" s="142"/>
      <c r="C77" s="42" t="s">
        <v>334</v>
      </c>
      <c r="D77" s="43">
        <f>$D$24*2</f>
        <v>480000</v>
      </c>
      <c r="E77" s="43">
        <f>$E$24*2</f>
        <v>480000</v>
      </c>
      <c r="F77" s="43">
        <f>$F$24*2</f>
        <v>480000</v>
      </c>
      <c r="G77" s="43">
        <f>$G$24*2</f>
        <v>480000</v>
      </c>
      <c r="H77" s="43">
        <f>$H$24*2</f>
        <v>480000</v>
      </c>
      <c r="K77" s="43">
        <f>$D$24*2</f>
        <v>480000</v>
      </c>
      <c r="L77" s="43">
        <f>$E$24*2</f>
        <v>480000</v>
      </c>
      <c r="M77" s="43">
        <f>$F$24*2</f>
        <v>480000</v>
      </c>
      <c r="N77" s="43">
        <f>$G$24*2</f>
        <v>480000</v>
      </c>
      <c r="O77" s="43">
        <f>$H$24*2</f>
        <v>480000</v>
      </c>
      <c r="R77" s="43">
        <f>$D$24*2</f>
        <v>480000</v>
      </c>
      <c r="S77" s="43">
        <f>$E$24*2</f>
        <v>480000</v>
      </c>
      <c r="T77" s="43">
        <f>$F$24*2</f>
        <v>480000</v>
      </c>
      <c r="U77" s="43">
        <f>$G$24*2</f>
        <v>480000</v>
      </c>
      <c r="V77" s="43">
        <f>$H$24*2</f>
        <v>480000</v>
      </c>
      <c r="Y77" s="43">
        <f>$D$24*2</f>
        <v>480000</v>
      </c>
      <c r="Z77" s="43">
        <f>$E$24*2</f>
        <v>480000</v>
      </c>
      <c r="AA77" s="43">
        <f>$F$24*2</f>
        <v>480000</v>
      </c>
      <c r="AB77" s="43">
        <f>$G$24*2</f>
        <v>480000</v>
      </c>
      <c r="AC77" s="43">
        <f>$H$24*2</f>
        <v>480000</v>
      </c>
      <c r="AF77" s="43">
        <f>$D$24*2</f>
        <v>480000</v>
      </c>
      <c r="AG77" s="43">
        <f>$E$24*2</f>
        <v>480000</v>
      </c>
      <c r="AH77" s="43">
        <f>$F$24*2</f>
        <v>480000</v>
      </c>
      <c r="AI77" s="43">
        <f>$G$24*2</f>
        <v>480000</v>
      </c>
      <c r="AJ77" s="43">
        <f>$H$24*2</f>
        <v>480000</v>
      </c>
      <c r="AK77" s="142"/>
      <c r="AX77" s="142"/>
      <c r="AZ77" s="42" t="s">
        <v>334</v>
      </c>
      <c r="BA77" s="43">
        <f>$D$24*2</f>
        <v>480000</v>
      </c>
      <c r="BB77" s="43">
        <f>$E$24*2</f>
        <v>480000</v>
      </c>
      <c r="BC77" s="43">
        <f>$F$24*2</f>
        <v>480000</v>
      </c>
      <c r="BD77" s="43">
        <f>$G$24*2</f>
        <v>480000</v>
      </c>
      <c r="BE77" s="43">
        <f>$H$24*2</f>
        <v>480000</v>
      </c>
      <c r="BH77" s="43">
        <f>$D$24*2</f>
        <v>480000</v>
      </c>
      <c r="BI77" s="43">
        <f>$E$24*2</f>
        <v>480000</v>
      </c>
      <c r="BJ77" s="43">
        <f>$F$24*2</f>
        <v>480000</v>
      </c>
      <c r="BK77" s="43">
        <f>$G$24*2</f>
        <v>480000</v>
      </c>
      <c r="BL77" s="43">
        <f>$H$24*2</f>
        <v>480000</v>
      </c>
      <c r="BO77" s="43">
        <f>$D$24*2</f>
        <v>480000</v>
      </c>
      <c r="BP77" s="43">
        <f>$E$24*2</f>
        <v>480000</v>
      </c>
      <c r="BQ77" s="43">
        <f>$F$24*2</f>
        <v>480000</v>
      </c>
      <c r="BR77" s="43">
        <f>$G$24*2</f>
        <v>480000</v>
      </c>
      <c r="BS77" s="43">
        <f>$H$24*2</f>
        <v>480000</v>
      </c>
      <c r="BV77" s="43">
        <f>$D$24*2</f>
        <v>480000</v>
      </c>
      <c r="BW77" s="43">
        <f>$E$24*2</f>
        <v>480000</v>
      </c>
      <c r="BX77" s="43">
        <f>$F$24*2</f>
        <v>480000</v>
      </c>
      <c r="BY77" s="43">
        <f>$G$24*2</f>
        <v>480000</v>
      </c>
      <c r="BZ77" s="43">
        <f>$H$24*2</f>
        <v>480000</v>
      </c>
      <c r="CC77" s="43">
        <f>$D$24*2</f>
        <v>480000</v>
      </c>
      <c r="CD77" s="43">
        <f>$E$24*2</f>
        <v>480000</v>
      </c>
      <c r="CE77" s="43">
        <f>$F$24*2</f>
        <v>480000</v>
      </c>
      <c r="CF77" s="43">
        <f>$G$24*2</f>
        <v>480000</v>
      </c>
      <c r="CG77" s="43">
        <f>$H$24*2</f>
        <v>480000</v>
      </c>
      <c r="CH77" s="142"/>
    </row>
    <row r="78" spans="1:86" x14ac:dyDescent="0.3">
      <c r="A78" s="142"/>
      <c r="C78" s="42" t="s">
        <v>354</v>
      </c>
      <c r="D78" s="43">
        <f>D23</f>
        <v>1043.7592500000003</v>
      </c>
      <c r="E78" s="43">
        <f t="shared" ref="E78:H78" si="341">E23</f>
        <v>1043.7592500000003</v>
      </c>
      <c r="F78" s="43">
        <f t="shared" si="341"/>
        <v>1043.7592500000003</v>
      </c>
      <c r="G78" s="43">
        <f t="shared" si="341"/>
        <v>1043.7592500000003</v>
      </c>
      <c r="H78" s="43">
        <f t="shared" si="341"/>
        <v>1043.7592500000003</v>
      </c>
      <c r="K78" s="43">
        <f>K23</f>
        <v>1043.7592500000003</v>
      </c>
      <c r="L78" s="43">
        <f t="shared" ref="L78:O78" si="342">L23</f>
        <v>1043.7592500000003</v>
      </c>
      <c r="M78" s="43">
        <f t="shared" si="342"/>
        <v>1043.7592500000003</v>
      </c>
      <c r="N78" s="43">
        <f t="shared" si="342"/>
        <v>1043.7592500000003</v>
      </c>
      <c r="O78" s="43">
        <f t="shared" si="342"/>
        <v>1043.7592500000003</v>
      </c>
      <c r="R78" s="43">
        <f>R23</f>
        <v>1043.7592500000003</v>
      </c>
      <c r="S78" s="43">
        <f t="shared" ref="S78:V78" si="343">S23</f>
        <v>1043.7592500000003</v>
      </c>
      <c r="T78" s="43">
        <f t="shared" si="343"/>
        <v>1043.7592500000003</v>
      </c>
      <c r="U78" s="43">
        <f t="shared" si="343"/>
        <v>1043.7592500000003</v>
      </c>
      <c r="V78" s="43">
        <f t="shared" si="343"/>
        <v>1043.7592500000003</v>
      </c>
      <c r="Y78" s="43">
        <f>Y23</f>
        <v>1043.7592500000003</v>
      </c>
      <c r="Z78" s="43">
        <f t="shared" ref="Z78:AC78" si="344">Z23</f>
        <v>1043.7592500000003</v>
      </c>
      <c r="AA78" s="43">
        <f t="shared" si="344"/>
        <v>1043.7592500000003</v>
      </c>
      <c r="AB78" s="43">
        <f t="shared" si="344"/>
        <v>1043.7592500000003</v>
      </c>
      <c r="AC78" s="43">
        <f t="shared" si="344"/>
        <v>1043.7592500000003</v>
      </c>
      <c r="AF78" s="43">
        <f>AF23</f>
        <v>1043.7592500000003</v>
      </c>
      <c r="AG78" s="43">
        <f t="shared" ref="AG78:AJ78" si="345">AG23</f>
        <v>1043.7592500000003</v>
      </c>
      <c r="AH78" s="43">
        <f t="shared" si="345"/>
        <v>1043.7592500000003</v>
      </c>
      <c r="AI78" s="43">
        <f t="shared" si="345"/>
        <v>1043.7592500000003</v>
      </c>
      <c r="AJ78" s="43">
        <f t="shared" si="345"/>
        <v>1043.7592500000003</v>
      </c>
      <c r="AK78" s="142"/>
      <c r="AX78" s="142"/>
      <c r="AZ78" s="42" t="s">
        <v>354</v>
      </c>
      <c r="BA78" s="43">
        <f>EnU!$AB$48*(1000000/$BA$10)</f>
        <v>1043.7592500000003</v>
      </c>
      <c r="BB78" s="43">
        <f>EnU!$AB$48*(1000000/$BA$10)</f>
        <v>1043.7592500000003</v>
      </c>
      <c r="BC78" s="43">
        <f>EnU!$AB$48*(1000000/$BA$10)</f>
        <v>1043.7592500000003</v>
      </c>
      <c r="BD78" s="43">
        <f>EnU!$AB$48*(1000000/$BA$10)</f>
        <v>1043.7592500000003</v>
      </c>
      <c r="BE78" s="43">
        <f>EnU!$AB$48*(1000000/$BA$10)</f>
        <v>1043.7592500000003</v>
      </c>
      <c r="BH78" s="43">
        <f>EnU!$AB$48*(1000000/$BA$10)</f>
        <v>1043.7592500000003</v>
      </c>
      <c r="BI78" s="43">
        <f>EnU!$AB$48*(1000000/$BA$10)</f>
        <v>1043.7592500000003</v>
      </c>
      <c r="BJ78" s="43">
        <f>EnU!$AB$48*(1000000/$BA$10)</f>
        <v>1043.7592500000003</v>
      </c>
      <c r="BK78" s="43">
        <f>EnU!$AB$48*(1000000/$BA$10)</f>
        <v>1043.7592500000003</v>
      </c>
      <c r="BL78" s="43">
        <f>EnU!$AB$48*(1000000/$BA$10)</f>
        <v>1043.7592500000003</v>
      </c>
      <c r="BO78" s="43">
        <f>EnU!$AB$48*(1000000/$BA$10)</f>
        <v>1043.7592500000003</v>
      </c>
      <c r="BP78" s="43">
        <f>EnU!$AB$48*(1000000/$BA$10)</f>
        <v>1043.7592500000003</v>
      </c>
      <c r="BQ78" s="43">
        <f>EnU!$AB$48*(1000000/$BA$10)</f>
        <v>1043.7592500000003</v>
      </c>
      <c r="BR78" s="43">
        <f>EnU!$AB$48*(1000000/$BA$10)</f>
        <v>1043.7592500000003</v>
      </c>
      <c r="BS78" s="43">
        <f>EnU!$AB$48*(1000000/$BA$10)</f>
        <v>1043.7592500000003</v>
      </c>
      <c r="BV78" s="43">
        <f>EnU!$AB$48*(1000000/$BA$10)</f>
        <v>1043.7592500000003</v>
      </c>
      <c r="BW78" s="43">
        <f>EnU!$AB$48*(1000000/$BA$10)</f>
        <v>1043.7592500000003</v>
      </c>
      <c r="BX78" s="43">
        <f>EnU!$AB$48*(1000000/$BA$10)</f>
        <v>1043.7592500000003</v>
      </c>
      <c r="BY78" s="43">
        <f>EnU!$AB$48*(1000000/$BA$10)</f>
        <v>1043.7592500000003</v>
      </c>
      <c r="BZ78" s="43">
        <f>EnU!$AB$48*(1000000/$BA$10)</f>
        <v>1043.7592500000003</v>
      </c>
      <c r="CC78" s="43">
        <f>EnU!$AB$48*(1000000/$BA$10)</f>
        <v>1043.7592500000003</v>
      </c>
      <c r="CD78" s="43">
        <f>EnU!$AB$48*(1000000/$BA$10)</f>
        <v>1043.7592500000003</v>
      </c>
      <c r="CE78" s="43">
        <f>EnU!$AB$48*(1000000/$BA$10)</f>
        <v>1043.7592500000003</v>
      </c>
      <c r="CF78" s="43">
        <f>EnU!$AB$48*(1000000/$BA$10)</f>
        <v>1043.7592500000003</v>
      </c>
      <c r="CG78" s="43">
        <f>EnU!$AB$48*(1000000/$BA$10)</f>
        <v>1043.7592500000003</v>
      </c>
      <c r="CH78" s="142"/>
    </row>
    <row r="79" spans="1:86" x14ac:dyDescent="0.3">
      <c r="A79" s="142"/>
      <c r="C79" s="42" t="s">
        <v>455</v>
      </c>
      <c r="D79" s="43">
        <f>SUMA(D76:D78)</f>
        <v>1149736.067325</v>
      </c>
      <c r="E79" s="43">
        <f t="shared" ref="E79" si="346">SUMA(E76:E78)</f>
        <v>905290.44942500012</v>
      </c>
      <c r="F79" s="43">
        <f t="shared" ref="F79" si="347">SUMA(F76:F78)</f>
        <v>894513.36442499992</v>
      </c>
      <c r="G79" s="43">
        <f t="shared" ref="G79" si="348">SUMA(G76:G78)</f>
        <v>880604.35392500006</v>
      </c>
      <c r="H79" s="43">
        <f t="shared" ref="H79" si="349">SUMA(H76:H78)</f>
        <v>910796.92292499996</v>
      </c>
      <c r="K79" s="43">
        <f>SUMA(K76:K78)</f>
        <v>1149736.067325</v>
      </c>
      <c r="L79" s="43">
        <f t="shared" ref="L79" si="350">SUMA(L76:L78)</f>
        <v>905290.44942500012</v>
      </c>
      <c r="M79" s="43">
        <f t="shared" ref="M79" si="351">SUMA(M76:M78)</f>
        <v>894513.36442499992</v>
      </c>
      <c r="N79" s="43">
        <f t="shared" ref="N79" si="352">SUMA(N76:N78)</f>
        <v>880604.35392500006</v>
      </c>
      <c r="O79" s="43">
        <f t="shared" ref="O79" si="353">SUMA(O76:O78)</f>
        <v>910796.92292499996</v>
      </c>
      <c r="R79" s="43">
        <f>SUMA(R76:R78)</f>
        <v>1149736.067325</v>
      </c>
      <c r="S79" s="43">
        <f t="shared" ref="S79" si="354">SUMA(S76:S78)</f>
        <v>905290.44942500012</v>
      </c>
      <c r="T79" s="43">
        <f t="shared" ref="T79" si="355">SUMA(T76:T78)</f>
        <v>894513.36442499992</v>
      </c>
      <c r="U79" s="43">
        <f t="shared" ref="U79" si="356">SUMA(U76:U78)</f>
        <v>880604.35392500006</v>
      </c>
      <c r="V79" s="43">
        <f t="shared" ref="V79" si="357">SUMA(V76:V78)</f>
        <v>910796.92292499996</v>
      </c>
      <c r="Y79" s="43">
        <f>SUMA(Y76:Y78)</f>
        <v>1149736.067325</v>
      </c>
      <c r="Z79" s="43">
        <f t="shared" ref="Z79" si="358">SUMA(Z76:Z78)</f>
        <v>905290.44942500012</v>
      </c>
      <c r="AA79" s="43">
        <f t="shared" ref="AA79" si="359">SUMA(AA76:AA78)</f>
        <v>894513.36442499992</v>
      </c>
      <c r="AB79" s="43">
        <f t="shared" ref="AB79" si="360">SUMA(AB76:AB78)</f>
        <v>880604.35392500006</v>
      </c>
      <c r="AC79" s="43">
        <f t="shared" ref="AC79" si="361">SUMA(AC76:AC78)</f>
        <v>910796.92292499996</v>
      </c>
      <c r="AF79" s="43">
        <f>SUMA(AF76:AF78)</f>
        <v>1149736.067325</v>
      </c>
      <c r="AG79" s="43">
        <f t="shared" ref="AG79" si="362">SUMA(AG76:AG78)</f>
        <v>905290.44942500012</v>
      </c>
      <c r="AH79" s="43">
        <f t="shared" ref="AH79" si="363">SUMA(AH76:AH78)</f>
        <v>894513.36442499992</v>
      </c>
      <c r="AI79" s="43">
        <f t="shared" ref="AI79" si="364">SUMA(AI76:AI78)</f>
        <v>880604.35392500006</v>
      </c>
      <c r="AJ79" s="43">
        <f t="shared" ref="AJ79" si="365">SUMA(AJ76:AJ78)</f>
        <v>910796.92292499996</v>
      </c>
      <c r="AK79" s="142"/>
      <c r="AX79" s="142"/>
      <c r="AZ79" s="42" t="s">
        <v>455</v>
      </c>
      <c r="BA79" s="43">
        <f>SUMA(BA76:BA78)</f>
        <v>1149736.067325</v>
      </c>
      <c r="BB79" s="43">
        <f t="shared" ref="BB79" si="366">SUMA(BB76:BB78)</f>
        <v>905290.44942500012</v>
      </c>
      <c r="BC79" s="43">
        <f t="shared" ref="BC79" si="367">SUMA(BC76:BC78)</f>
        <v>894513.36442499992</v>
      </c>
      <c r="BD79" s="43">
        <f t="shared" ref="BD79" si="368">SUMA(BD76:BD78)</f>
        <v>880604.35392500006</v>
      </c>
      <c r="BE79" s="43">
        <f t="shared" ref="BE79" si="369">SUMA(BE76:BE78)</f>
        <v>910796.92292499996</v>
      </c>
      <c r="BH79" s="43">
        <f>SUMA(BH76:BH78)</f>
        <v>1149736.067325</v>
      </c>
      <c r="BI79" s="43">
        <f t="shared" ref="BI79" si="370">SUMA(BI76:BI78)</f>
        <v>905290.44942500012</v>
      </c>
      <c r="BJ79" s="43">
        <f t="shared" ref="BJ79" si="371">SUMA(BJ76:BJ78)</f>
        <v>894513.36442499992</v>
      </c>
      <c r="BK79" s="43">
        <f t="shared" ref="BK79" si="372">SUMA(BK76:BK78)</f>
        <v>880604.35392500006</v>
      </c>
      <c r="BL79" s="43">
        <f t="shared" ref="BL79" si="373">SUMA(BL76:BL78)</f>
        <v>910796.92292499996</v>
      </c>
      <c r="BO79" s="43">
        <f>SUMA(BO76:BO78)</f>
        <v>1149736.067325</v>
      </c>
      <c r="BP79" s="43">
        <f t="shared" ref="BP79" si="374">SUMA(BP76:BP78)</f>
        <v>905290.44942500012</v>
      </c>
      <c r="BQ79" s="43">
        <f t="shared" ref="BQ79" si="375">SUMA(BQ76:BQ78)</f>
        <v>894513.36442499992</v>
      </c>
      <c r="BR79" s="43">
        <f t="shared" ref="BR79" si="376">SUMA(BR76:BR78)</f>
        <v>880604.35392500006</v>
      </c>
      <c r="BS79" s="43">
        <f t="shared" ref="BS79" si="377">SUMA(BS76:BS78)</f>
        <v>910796.92292499996</v>
      </c>
      <c r="BV79" s="43">
        <f>SUMA(BV76:BV78)</f>
        <v>1149736.067325</v>
      </c>
      <c r="BW79" s="43">
        <f t="shared" ref="BW79" si="378">SUMA(BW76:BW78)</f>
        <v>905290.44942500012</v>
      </c>
      <c r="BX79" s="43">
        <f t="shared" ref="BX79" si="379">SUMA(BX76:BX78)</f>
        <v>894513.36442499992</v>
      </c>
      <c r="BY79" s="43">
        <f t="shared" ref="BY79" si="380">SUMA(BY76:BY78)</f>
        <v>880604.35392500006</v>
      </c>
      <c r="BZ79" s="43">
        <f t="shared" ref="BZ79" si="381">SUMA(BZ76:BZ78)</f>
        <v>910796.92292499996</v>
      </c>
      <c r="CC79" s="43">
        <f>SUMA(CC76:CC78)</f>
        <v>1149736.067325</v>
      </c>
      <c r="CD79" s="43">
        <f t="shared" ref="CD79:CG79" si="382">SUMA(CD76:CD78)</f>
        <v>905290.44942500012</v>
      </c>
      <c r="CE79" s="43">
        <f t="shared" si="382"/>
        <v>894513.36442499992</v>
      </c>
      <c r="CF79" s="43">
        <f t="shared" si="382"/>
        <v>880604.35392500006</v>
      </c>
      <c r="CG79" s="43">
        <f t="shared" si="382"/>
        <v>910796.92292499996</v>
      </c>
      <c r="CH79" s="142"/>
    </row>
    <row r="80" spans="1:86" x14ac:dyDescent="0.3">
      <c r="A80" s="142"/>
      <c r="C80" s="42" t="s">
        <v>1</v>
      </c>
      <c r="D80" s="316">
        <f t="shared" ref="D80:H84" si="383">D26</f>
        <v>0</v>
      </c>
      <c r="E80" s="316">
        <f t="shared" si="383"/>
        <v>0</v>
      </c>
      <c r="F80" s="316">
        <f t="shared" si="383"/>
        <v>0</v>
      </c>
      <c r="G80" s="316">
        <f t="shared" si="383"/>
        <v>0</v>
      </c>
      <c r="H80" s="316">
        <f t="shared" si="383"/>
        <v>0</v>
      </c>
      <c r="K80" s="316">
        <f t="shared" ref="K80:O80" si="384">K26</f>
        <v>0</v>
      </c>
      <c r="L80" s="316">
        <f t="shared" si="384"/>
        <v>0</v>
      </c>
      <c r="M80" s="316">
        <f t="shared" si="384"/>
        <v>0</v>
      </c>
      <c r="N80" s="316">
        <f t="shared" si="384"/>
        <v>0</v>
      </c>
      <c r="O80" s="316">
        <f t="shared" si="384"/>
        <v>0</v>
      </c>
      <c r="R80" s="316">
        <f t="shared" ref="R80:V80" si="385">R26</f>
        <v>0</v>
      </c>
      <c r="S80" s="316">
        <f t="shared" si="385"/>
        <v>0</v>
      </c>
      <c r="T80" s="316">
        <f t="shared" si="385"/>
        <v>0</v>
      </c>
      <c r="U80" s="316">
        <f t="shared" si="385"/>
        <v>0</v>
      </c>
      <c r="V80" s="316">
        <f t="shared" si="385"/>
        <v>0</v>
      </c>
      <c r="Y80" s="316">
        <f t="shared" ref="Y80:AC80" si="386">Y26</f>
        <v>0</v>
      </c>
      <c r="Z80" s="316">
        <f t="shared" si="386"/>
        <v>0</v>
      </c>
      <c r="AA80" s="316">
        <f t="shared" si="386"/>
        <v>0</v>
      </c>
      <c r="AB80" s="316">
        <f t="shared" si="386"/>
        <v>0</v>
      </c>
      <c r="AC80" s="316">
        <f t="shared" si="386"/>
        <v>0</v>
      </c>
      <c r="AF80" s="316">
        <f t="shared" ref="AF80:AJ80" si="387">AF26</f>
        <v>0</v>
      </c>
      <c r="AG80" s="316">
        <f t="shared" si="387"/>
        <v>0</v>
      </c>
      <c r="AH80" s="316">
        <f t="shared" si="387"/>
        <v>0</v>
      </c>
      <c r="AI80" s="316">
        <f t="shared" si="387"/>
        <v>0</v>
      </c>
      <c r="AJ80" s="316">
        <f t="shared" si="387"/>
        <v>0</v>
      </c>
      <c r="AK80" s="142"/>
      <c r="AX80" s="142"/>
      <c r="AZ80" s="42" t="s">
        <v>1</v>
      </c>
      <c r="BA80" s="316">
        <f t="shared" ref="BA80:BE80" si="388">BA26</f>
        <v>0</v>
      </c>
      <c r="BB80" s="316">
        <f t="shared" si="388"/>
        <v>0</v>
      </c>
      <c r="BC80" s="316">
        <f t="shared" si="388"/>
        <v>0</v>
      </c>
      <c r="BD80" s="316">
        <f t="shared" si="388"/>
        <v>0</v>
      </c>
      <c r="BE80" s="316">
        <f t="shared" si="388"/>
        <v>0</v>
      </c>
      <c r="BH80" s="316">
        <f t="shared" ref="BH80:BL80" si="389">BH26</f>
        <v>0</v>
      </c>
      <c r="BI80" s="316">
        <f t="shared" si="389"/>
        <v>0</v>
      </c>
      <c r="BJ80" s="316">
        <f t="shared" si="389"/>
        <v>0</v>
      </c>
      <c r="BK80" s="316">
        <f t="shared" si="389"/>
        <v>0</v>
      </c>
      <c r="BL80" s="316">
        <f t="shared" si="389"/>
        <v>0</v>
      </c>
      <c r="BO80" s="316">
        <f t="shared" ref="BO80:BS80" si="390">BO26</f>
        <v>0</v>
      </c>
      <c r="BP80" s="316">
        <f t="shared" si="390"/>
        <v>0</v>
      </c>
      <c r="BQ80" s="316">
        <f t="shared" si="390"/>
        <v>0</v>
      </c>
      <c r="BR80" s="316">
        <f t="shared" si="390"/>
        <v>0</v>
      </c>
      <c r="BS80" s="316">
        <f t="shared" si="390"/>
        <v>0</v>
      </c>
      <c r="BV80" s="316">
        <f t="shared" ref="BV80:BZ80" si="391">BV26</f>
        <v>0</v>
      </c>
      <c r="BW80" s="316">
        <f t="shared" si="391"/>
        <v>0</v>
      </c>
      <c r="BX80" s="316">
        <f t="shared" si="391"/>
        <v>0</v>
      </c>
      <c r="BY80" s="316">
        <f t="shared" si="391"/>
        <v>0</v>
      </c>
      <c r="BZ80" s="316">
        <f t="shared" si="391"/>
        <v>0</v>
      </c>
      <c r="CC80" s="316">
        <f t="shared" ref="CC80:CG80" si="392">CC26</f>
        <v>0</v>
      </c>
      <c r="CD80" s="316">
        <f t="shared" si="392"/>
        <v>0</v>
      </c>
      <c r="CE80" s="316">
        <f t="shared" si="392"/>
        <v>0</v>
      </c>
      <c r="CF80" s="316">
        <f t="shared" si="392"/>
        <v>0</v>
      </c>
      <c r="CG80" s="316">
        <f t="shared" si="392"/>
        <v>0</v>
      </c>
      <c r="CH80" s="142"/>
    </row>
    <row r="81" spans="1:86" x14ac:dyDescent="0.3">
      <c r="A81" s="142"/>
      <c r="C81" s="42" t="s">
        <v>439</v>
      </c>
      <c r="D81" s="43">
        <f t="shared" si="383"/>
        <v>90973.606732500019</v>
      </c>
      <c r="E81" s="43">
        <f t="shared" si="383"/>
        <v>66529.044942499997</v>
      </c>
      <c r="F81" s="43">
        <f t="shared" si="383"/>
        <v>65451.336442500004</v>
      </c>
      <c r="G81" s="43">
        <f t="shared" si="383"/>
        <v>64060.435392499996</v>
      </c>
      <c r="H81" s="43">
        <f t="shared" si="383"/>
        <v>67079.692292500011</v>
      </c>
      <c r="K81" s="43">
        <f t="shared" ref="K81:O81" si="393">K27</f>
        <v>90973.606732500019</v>
      </c>
      <c r="L81" s="43">
        <f t="shared" si="393"/>
        <v>66529.044942499997</v>
      </c>
      <c r="M81" s="43">
        <f t="shared" si="393"/>
        <v>65451.336442500004</v>
      </c>
      <c r="N81" s="43">
        <f t="shared" si="393"/>
        <v>64060.435392499996</v>
      </c>
      <c r="O81" s="43">
        <f t="shared" si="393"/>
        <v>67079.692292500011</v>
      </c>
      <c r="R81" s="43">
        <f t="shared" ref="R81:V81" si="394">R27</f>
        <v>90973.606732500019</v>
      </c>
      <c r="S81" s="43">
        <f t="shared" si="394"/>
        <v>66529.044942499997</v>
      </c>
      <c r="T81" s="43">
        <f t="shared" si="394"/>
        <v>65451.336442500004</v>
      </c>
      <c r="U81" s="43">
        <f t="shared" si="394"/>
        <v>64060.435392499996</v>
      </c>
      <c r="V81" s="43">
        <f t="shared" si="394"/>
        <v>67079.692292500011</v>
      </c>
      <c r="Y81" s="43">
        <f t="shared" ref="Y81:AC81" si="395">Y27</f>
        <v>90973.606732500019</v>
      </c>
      <c r="Z81" s="43">
        <f t="shared" si="395"/>
        <v>66529.044942499997</v>
      </c>
      <c r="AA81" s="43">
        <f t="shared" si="395"/>
        <v>65451.336442500004</v>
      </c>
      <c r="AB81" s="43">
        <f t="shared" si="395"/>
        <v>64060.435392499996</v>
      </c>
      <c r="AC81" s="43">
        <f t="shared" si="395"/>
        <v>67079.692292500011</v>
      </c>
      <c r="AF81" s="43">
        <f t="shared" ref="AF81:AJ81" si="396">AF27</f>
        <v>90973.606732500019</v>
      </c>
      <c r="AG81" s="43">
        <f t="shared" si="396"/>
        <v>66529.044942499997</v>
      </c>
      <c r="AH81" s="43">
        <f t="shared" si="396"/>
        <v>65451.336442500004</v>
      </c>
      <c r="AI81" s="43">
        <f t="shared" si="396"/>
        <v>64060.435392499996</v>
      </c>
      <c r="AJ81" s="43">
        <f t="shared" si="396"/>
        <v>67079.692292500011</v>
      </c>
      <c r="AK81" s="142"/>
      <c r="AX81" s="142"/>
      <c r="AZ81" s="42" t="s">
        <v>439</v>
      </c>
      <c r="BA81" s="43">
        <f t="shared" ref="BA81:BE81" si="397">BA27</f>
        <v>90973.606732500019</v>
      </c>
      <c r="BB81" s="43">
        <f t="shared" si="397"/>
        <v>66529.044942499997</v>
      </c>
      <c r="BC81" s="43">
        <f t="shared" si="397"/>
        <v>65451.336442500004</v>
      </c>
      <c r="BD81" s="43">
        <f t="shared" si="397"/>
        <v>64060.435392499996</v>
      </c>
      <c r="BE81" s="43">
        <f t="shared" si="397"/>
        <v>67079.692292500011</v>
      </c>
      <c r="BH81" s="43">
        <f t="shared" ref="BH81:BL81" si="398">BH27</f>
        <v>90973.606732500019</v>
      </c>
      <c r="BI81" s="43">
        <f t="shared" si="398"/>
        <v>66529.044942499997</v>
      </c>
      <c r="BJ81" s="43">
        <f t="shared" si="398"/>
        <v>65451.336442500004</v>
      </c>
      <c r="BK81" s="43">
        <f t="shared" si="398"/>
        <v>64060.435392499996</v>
      </c>
      <c r="BL81" s="43">
        <f t="shared" si="398"/>
        <v>67079.692292500011</v>
      </c>
      <c r="BO81" s="43">
        <f t="shared" ref="BO81:BS81" si="399">BO27</f>
        <v>90973.606732500019</v>
      </c>
      <c r="BP81" s="43">
        <f t="shared" si="399"/>
        <v>66529.044942499997</v>
      </c>
      <c r="BQ81" s="43">
        <f t="shared" si="399"/>
        <v>65451.336442500004</v>
      </c>
      <c r="BR81" s="43">
        <f t="shared" si="399"/>
        <v>64060.435392499996</v>
      </c>
      <c r="BS81" s="43">
        <f t="shared" si="399"/>
        <v>67079.692292500011</v>
      </c>
      <c r="BV81" s="43">
        <f t="shared" ref="BV81:BZ81" si="400">BV27</f>
        <v>90973.606732500019</v>
      </c>
      <c r="BW81" s="43">
        <f t="shared" si="400"/>
        <v>66529.044942499997</v>
      </c>
      <c r="BX81" s="43">
        <f t="shared" si="400"/>
        <v>65451.336442500004</v>
      </c>
      <c r="BY81" s="43">
        <f t="shared" si="400"/>
        <v>64060.435392499996</v>
      </c>
      <c r="BZ81" s="43">
        <f t="shared" si="400"/>
        <v>67079.692292500011</v>
      </c>
      <c r="CC81" s="43">
        <f t="shared" ref="CC81:CG81" si="401">CC27</f>
        <v>90973.606732500019</v>
      </c>
      <c r="CD81" s="43">
        <f t="shared" si="401"/>
        <v>66529.044942499997</v>
      </c>
      <c r="CE81" s="43">
        <f t="shared" si="401"/>
        <v>65451.336442500004</v>
      </c>
      <c r="CF81" s="43">
        <f t="shared" si="401"/>
        <v>64060.435392499996</v>
      </c>
      <c r="CG81" s="43">
        <f t="shared" si="401"/>
        <v>67079.692292500011</v>
      </c>
      <c r="CH81" s="142"/>
    </row>
    <row r="82" spans="1:86" x14ac:dyDescent="0.3">
      <c r="A82" s="142"/>
      <c r="C82" s="42" t="s">
        <v>445</v>
      </c>
      <c r="D82" s="43">
        <f t="shared" si="383"/>
        <v>34436.191220424022</v>
      </c>
      <c r="E82" s="43">
        <f t="shared" si="383"/>
        <v>16866.814906016716</v>
      </c>
      <c r="F82" s="43">
        <f t="shared" si="383"/>
        <v>16867.03042427422</v>
      </c>
      <c r="G82" s="43">
        <f t="shared" si="383"/>
        <v>16693.594449136493</v>
      </c>
      <c r="H82" s="43">
        <f t="shared" si="383"/>
        <v>23145.283413305478</v>
      </c>
      <c r="K82" s="43">
        <f t="shared" ref="K82:O82" si="402">K28</f>
        <v>34436.191220424022</v>
      </c>
      <c r="L82" s="43">
        <f t="shared" si="402"/>
        <v>16866.814906016716</v>
      </c>
      <c r="M82" s="43">
        <f t="shared" si="402"/>
        <v>16867.03042427422</v>
      </c>
      <c r="N82" s="43">
        <f t="shared" si="402"/>
        <v>16693.594449136493</v>
      </c>
      <c r="O82" s="43">
        <f t="shared" si="402"/>
        <v>23145.283413305478</v>
      </c>
      <c r="R82" s="43">
        <f t="shared" ref="R82:V82" si="403">R28</f>
        <v>34436.191220424022</v>
      </c>
      <c r="S82" s="43">
        <f t="shared" si="403"/>
        <v>16866.814906016716</v>
      </c>
      <c r="T82" s="43">
        <f t="shared" si="403"/>
        <v>16867.03042427422</v>
      </c>
      <c r="U82" s="43">
        <f t="shared" si="403"/>
        <v>16693.594449136493</v>
      </c>
      <c r="V82" s="43">
        <f t="shared" si="403"/>
        <v>23145.283413305478</v>
      </c>
      <c r="Y82" s="43">
        <f t="shared" ref="Y82:AC82" si="404">Y28</f>
        <v>34436.191220424022</v>
      </c>
      <c r="Z82" s="43">
        <f t="shared" si="404"/>
        <v>16866.814906016716</v>
      </c>
      <c r="AA82" s="43">
        <f t="shared" si="404"/>
        <v>16867.03042427422</v>
      </c>
      <c r="AB82" s="43">
        <f t="shared" si="404"/>
        <v>16693.594449136493</v>
      </c>
      <c r="AC82" s="43">
        <f t="shared" si="404"/>
        <v>23145.283413305478</v>
      </c>
      <c r="AF82" s="43">
        <f t="shared" ref="AF82:AJ82" si="405">AF28</f>
        <v>34436.191220424022</v>
      </c>
      <c r="AG82" s="43">
        <f t="shared" si="405"/>
        <v>16866.814906016716</v>
      </c>
      <c r="AH82" s="43">
        <f t="shared" si="405"/>
        <v>16867.03042427422</v>
      </c>
      <c r="AI82" s="43">
        <f t="shared" si="405"/>
        <v>16693.594449136493</v>
      </c>
      <c r="AJ82" s="43">
        <f t="shared" si="405"/>
        <v>23145.283413305478</v>
      </c>
      <c r="AK82" s="142"/>
      <c r="AX82" s="142"/>
      <c r="AZ82" s="42" t="s">
        <v>445</v>
      </c>
      <c r="BA82" s="43">
        <f t="shared" ref="BA82:BE82" si="406">BA28</f>
        <v>34436.191220424022</v>
      </c>
      <c r="BB82" s="43">
        <f t="shared" si="406"/>
        <v>16866.814906016716</v>
      </c>
      <c r="BC82" s="43">
        <f t="shared" si="406"/>
        <v>16867.03042427422</v>
      </c>
      <c r="BD82" s="43">
        <f t="shared" si="406"/>
        <v>16693.594449136493</v>
      </c>
      <c r="BE82" s="43">
        <f t="shared" si="406"/>
        <v>23145.283413305478</v>
      </c>
      <c r="BH82" s="43">
        <f t="shared" ref="BH82:BL82" si="407">BH28</f>
        <v>34436.191220424022</v>
      </c>
      <c r="BI82" s="43">
        <f t="shared" si="407"/>
        <v>16866.814906016716</v>
      </c>
      <c r="BJ82" s="43">
        <f t="shared" si="407"/>
        <v>16867.03042427422</v>
      </c>
      <c r="BK82" s="43">
        <f t="shared" si="407"/>
        <v>16693.594449136493</v>
      </c>
      <c r="BL82" s="43">
        <f t="shared" si="407"/>
        <v>23145.283413305478</v>
      </c>
      <c r="BO82" s="43">
        <f t="shared" ref="BO82:BS82" si="408">BO28</f>
        <v>34436.191220424022</v>
      </c>
      <c r="BP82" s="43">
        <f t="shared" si="408"/>
        <v>16866.814906016716</v>
      </c>
      <c r="BQ82" s="43">
        <f t="shared" si="408"/>
        <v>16867.03042427422</v>
      </c>
      <c r="BR82" s="43">
        <f t="shared" si="408"/>
        <v>16693.594449136493</v>
      </c>
      <c r="BS82" s="43">
        <f t="shared" si="408"/>
        <v>23145.283413305478</v>
      </c>
      <c r="BV82" s="43">
        <f t="shared" ref="BV82:BZ82" si="409">BV28</f>
        <v>34436.191220424022</v>
      </c>
      <c r="BW82" s="43">
        <f t="shared" si="409"/>
        <v>16866.814906016716</v>
      </c>
      <c r="BX82" s="43">
        <f t="shared" si="409"/>
        <v>16867.03042427422</v>
      </c>
      <c r="BY82" s="43">
        <f t="shared" si="409"/>
        <v>16693.594449136493</v>
      </c>
      <c r="BZ82" s="43">
        <f t="shared" si="409"/>
        <v>23145.283413305478</v>
      </c>
      <c r="CC82" s="43">
        <f t="shared" ref="CC82:CG82" si="410">CC28</f>
        <v>34436.191220424022</v>
      </c>
      <c r="CD82" s="43">
        <f t="shared" si="410"/>
        <v>16866.814906016716</v>
      </c>
      <c r="CE82" s="43">
        <f t="shared" si="410"/>
        <v>16867.03042427422</v>
      </c>
      <c r="CF82" s="43">
        <f t="shared" si="410"/>
        <v>16693.594449136493</v>
      </c>
      <c r="CG82" s="43">
        <f t="shared" si="410"/>
        <v>23145.283413305478</v>
      </c>
      <c r="CH82" s="142"/>
    </row>
    <row r="83" spans="1:86" x14ac:dyDescent="0.3">
      <c r="A83" s="142"/>
      <c r="C83" s="42" t="s">
        <v>446</v>
      </c>
      <c r="D83" s="43">
        <f t="shared" si="383"/>
        <v>131440.79891434699</v>
      </c>
      <c r="E83" s="43">
        <f t="shared" si="383"/>
        <v>96302.046285532357</v>
      </c>
      <c r="F83" s="43">
        <f t="shared" si="383"/>
        <v>96302.477322047387</v>
      </c>
      <c r="G83" s="43">
        <f t="shared" si="383"/>
        <v>95955.605371771904</v>
      </c>
      <c r="H83" s="43">
        <f t="shared" si="383"/>
        <v>108858.98330010986</v>
      </c>
      <c r="K83" s="43">
        <f t="shared" ref="K83:O83" si="411">K29</f>
        <v>131440.79891434699</v>
      </c>
      <c r="L83" s="43">
        <f t="shared" si="411"/>
        <v>96302.046285532357</v>
      </c>
      <c r="M83" s="43">
        <f t="shared" si="411"/>
        <v>96302.477322047387</v>
      </c>
      <c r="N83" s="43">
        <f t="shared" si="411"/>
        <v>95955.605371771904</v>
      </c>
      <c r="O83" s="43">
        <f t="shared" si="411"/>
        <v>108858.98330010986</v>
      </c>
      <c r="R83" s="43">
        <f t="shared" ref="R83:V83" si="412">R29</f>
        <v>131440.79891434699</v>
      </c>
      <c r="S83" s="43">
        <f t="shared" si="412"/>
        <v>96302.046285532357</v>
      </c>
      <c r="T83" s="43">
        <f t="shared" si="412"/>
        <v>96302.477322047387</v>
      </c>
      <c r="U83" s="43">
        <f t="shared" si="412"/>
        <v>95955.605371771904</v>
      </c>
      <c r="V83" s="43">
        <f t="shared" si="412"/>
        <v>108858.98330010986</v>
      </c>
      <c r="Y83" s="43">
        <f t="shared" ref="Y83:AC83" si="413">Y29</f>
        <v>131440.79891434699</v>
      </c>
      <c r="Z83" s="43">
        <f t="shared" si="413"/>
        <v>96302.046285532357</v>
      </c>
      <c r="AA83" s="43">
        <f t="shared" si="413"/>
        <v>96302.477322047387</v>
      </c>
      <c r="AB83" s="43">
        <f t="shared" si="413"/>
        <v>95955.605371771904</v>
      </c>
      <c r="AC83" s="43">
        <f t="shared" si="413"/>
        <v>108858.98330010986</v>
      </c>
      <c r="AF83" s="43">
        <f t="shared" ref="AF83:AJ83" si="414">AF29</f>
        <v>131440.79891434699</v>
      </c>
      <c r="AG83" s="43">
        <f t="shared" si="414"/>
        <v>96302.046285532357</v>
      </c>
      <c r="AH83" s="43">
        <f t="shared" si="414"/>
        <v>96302.477322047387</v>
      </c>
      <c r="AI83" s="43">
        <f t="shared" si="414"/>
        <v>95955.605371771904</v>
      </c>
      <c r="AJ83" s="43">
        <f t="shared" si="414"/>
        <v>108858.98330010986</v>
      </c>
      <c r="AK83" s="142"/>
      <c r="AX83" s="142"/>
      <c r="AZ83" s="42" t="s">
        <v>446</v>
      </c>
      <c r="BA83" s="43">
        <f t="shared" ref="BA83:BE83" si="415">BA29</f>
        <v>131440.79891434699</v>
      </c>
      <c r="BB83" s="43">
        <f t="shared" si="415"/>
        <v>96302.046285532357</v>
      </c>
      <c r="BC83" s="43">
        <f t="shared" si="415"/>
        <v>96302.477322047387</v>
      </c>
      <c r="BD83" s="43">
        <f t="shared" si="415"/>
        <v>95955.605371771904</v>
      </c>
      <c r="BE83" s="43">
        <f t="shared" si="415"/>
        <v>108858.98330010986</v>
      </c>
      <c r="BH83" s="43">
        <f t="shared" ref="BH83:BL83" si="416">BH29</f>
        <v>131440.79891434699</v>
      </c>
      <c r="BI83" s="43">
        <f t="shared" si="416"/>
        <v>96302.046285532357</v>
      </c>
      <c r="BJ83" s="43">
        <f t="shared" si="416"/>
        <v>96302.477322047387</v>
      </c>
      <c r="BK83" s="43">
        <f t="shared" si="416"/>
        <v>95955.605371771904</v>
      </c>
      <c r="BL83" s="43">
        <f t="shared" si="416"/>
        <v>108858.98330010986</v>
      </c>
      <c r="BO83" s="43">
        <f t="shared" ref="BO83:BS83" si="417">BO29</f>
        <v>131440.79891434699</v>
      </c>
      <c r="BP83" s="43">
        <f t="shared" si="417"/>
        <v>96302.046285532357</v>
      </c>
      <c r="BQ83" s="43">
        <f t="shared" si="417"/>
        <v>96302.477322047387</v>
      </c>
      <c r="BR83" s="43">
        <f t="shared" si="417"/>
        <v>95955.605371771904</v>
      </c>
      <c r="BS83" s="43">
        <f t="shared" si="417"/>
        <v>108858.98330010986</v>
      </c>
      <c r="BV83" s="43">
        <f t="shared" ref="BV83:BZ83" si="418">BV29</f>
        <v>131440.79891434699</v>
      </c>
      <c r="BW83" s="43">
        <f t="shared" si="418"/>
        <v>96302.046285532357</v>
      </c>
      <c r="BX83" s="43">
        <f t="shared" si="418"/>
        <v>96302.477322047387</v>
      </c>
      <c r="BY83" s="43">
        <f t="shared" si="418"/>
        <v>95955.605371771904</v>
      </c>
      <c r="BZ83" s="43">
        <f t="shared" si="418"/>
        <v>108858.98330010986</v>
      </c>
      <c r="CC83" s="43">
        <f t="shared" ref="CC83:CG83" si="419">CC29</f>
        <v>131440.79891434699</v>
      </c>
      <c r="CD83" s="43">
        <f t="shared" si="419"/>
        <v>96302.046285532357</v>
      </c>
      <c r="CE83" s="43">
        <f t="shared" si="419"/>
        <v>96302.477322047387</v>
      </c>
      <c r="CF83" s="43">
        <f t="shared" si="419"/>
        <v>95955.605371771904</v>
      </c>
      <c r="CG83" s="43">
        <f t="shared" si="419"/>
        <v>108858.98330010986</v>
      </c>
      <c r="CH83" s="142"/>
    </row>
    <row r="84" spans="1:86" x14ac:dyDescent="0.3">
      <c r="A84" s="142"/>
      <c r="C84" s="42" t="s">
        <v>95</v>
      </c>
      <c r="D84" s="43">
        <f t="shared" si="383"/>
        <v>10</v>
      </c>
      <c r="E84" s="43">
        <f t="shared" si="383"/>
        <v>10</v>
      </c>
      <c r="F84" s="43">
        <f t="shared" si="383"/>
        <v>10</v>
      </c>
      <c r="G84" s="43">
        <f t="shared" si="383"/>
        <v>10</v>
      </c>
      <c r="H84" s="43">
        <f t="shared" si="383"/>
        <v>10</v>
      </c>
      <c r="K84" s="43">
        <f t="shared" ref="K84:O84" si="420">K30</f>
        <v>10</v>
      </c>
      <c r="L84" s="43">
        <f t="shared" si="420"/>
        <v>10</v>
      </c>
      <c r="M84" s="43">
        <f t="shared" si="420"/>
        <v>10</v>
      </c>
      <c r="N84" s="43">
        <f t="shared" si="420"/>
        <v>10</v>
      </c>
      <c r="O84" s="43">
        <f t="shared" si="420"/>
        <v>10</v>
      </c>
      <c r="R84" s="43">
        <f t="shared" ref="R84:V84" si="421">R30</f>
        <v>10</v>
      </c>
      <c r="S84" s="43">
        <f t="shared" si="421"/>
        <v>10</v>
      </c>
      <c r="T84" s="43">
        <f t="shared" si="421"/>
        <v>10</v>
      </c>
      <c r="U84" s="43">
        <f t="shared" si="421"/>
        <v>10</v>
      </c>
      <c r="V84" s="43">
        <f t="shared" si="421"/>
        <v>10</v>
      </c>
      <c r="Y84" s="43">
        <f t="shared" ref="Y84:AC84" si="422">Y30</f>
        <v>10</v>
      </c>
      <c r="Z84" s="43">
        <f t="shared" si="422"/>
        <v>10</v>
      </c>
      <c r="AA84" s="43">
        <f t="shared" si="422"/>
        <v>10</v>
      </c>
      <c r="AB84" s="43">
        <f t="shared" si="422"/>
        <v>10</v>
      </c>
      <c r="AC84" s="43">
        <f t="shared" si="422"/>
        <v>10</v>
      </c>
      <c r="AF84" s="43">
        <f t="shared" ref="AF84:AJ84" si="423">AF30</f>
        <v>10</v>
      </c>
      <c r="AG84" s="43">
        <f t="shared" si="423"/>
        <v>10</v>
      </c>
      <c r="AH84" s="43">
        <f t="shared" si="423"/>
        <v>10</v>
      </c>
      <c r="AI84" s="43">
        <f t="shared" si="423"/>
        <v>10</v>
      </c>
      <c r="AJ84" s="43">
        <f t="shared" si="423"/>
        <v>10</v>
      </c>
      <c r="AK84" s="142"/>
      <c r="AX84" s="142"/>
      <c r="AZ84" s="42" t="s">
        <v>95</v>
      </c>
      <c r="BA84" s="43">
        <f t="shared" ref="BA84:BE84" si="424">BA30</f>
        <v>10</v>
      </c>
      <c r="BB84" s="43">
        <f t="shared" si="424"/>
        <v>10</v>
      </c>
      <c r="BC84" s="43">
        <f t="shared" si="424"/>
        <v>10</v>
      </c>
      <c r="BD84" s="43">
        <f t="shared" si="424"/>
        <v>10</v>
      </c>
      <c r="BE84" s="43">
        <f t="shared" si="424"/>
        <v>10</v>
      </c>
      <c r="BH84" s="43">
        <f t="shared" ref="BH84:BL84" si="425">BH30</f>
        <v>10</v>
      </c>
      <c r="BI84" s="43">
        <f t="shared" si="425"/>
        <v>10</v>
      </c>
      <c r="BJ84" s="43">
        <f t="shared" si="425"/>
        <v>10</v>
      </c>
      <c r="BK84" s="43">
        <f t="shared" si="425"/>
        <v>10</v>
      </c>
      <c r="BL84" s="43">
        <f t="shared" si="425"/>
        <v>10</v>
      </c>
      <c r="BO84" s="43">
        <f t="shared" ref="BO84:BS84" si="426">BO30</f>
        <v>10</v>
      </c>
      <c r="BP84" s="43">
        <f t="shared" si="426"/>
        <v>10</v>
      </c>
      <c r="BQ84" s="43">
        <f t="shared" si="426"/>
        <v>10</v>
      </c>
      <c r="BR84" s="43">
        <f t="shared" si="426"/>
        <v>10</v>
      </c>
      <c r="BS84" s="43">
        <f t="shared" si="426"/>
        <v>10</v>
      </c>
      <c r="BV84" s="43">
        <f t="shared" ref="BV84:BZ84" si="427">BV30</f>
        <v>10</v>
      </c>
      <c r="BW84" s="43">
        <f t="shared" si="427"/>
        <v>10</v>
      </c>
      <c r="BX84" s="43">
        <f t="shared" si="427"/>
        <v>10</v>
      </c>
      <c r="BY84" s="43">
        <f t="shared" si="427"/>
        <v>10</v>
      </c>
      <c r="BZ84" s="43">
        <f t="shared" si="427"/>
        <v>10</v>
      </c>
      <c r="CC84" s="43">
        <f t="shared" ref="CC84:CG84" si="428">CC30</f>
        <v>10</v>
      </c>
      <c r="CD84" s="43">
        <f t="shared" si="428"/>
        <v>10</v>
      </c>
      <c r="CE84" s="43">
        <f t="shared" si="428"/>
        <v>10</v>
      </c>
      <c r="CF84" s="43">
        <f t="shared" si="428"/>
        <v>10</v>
      </c>
      <c r="CG84" s="43">
        <f t="shared" si="428"/>
        <v>10</v>
      </c>
      <c r="CH84" s="142"/>
    </row>
    <row r="85" spans="1:86" x14ac:dyDescent="0.3">
      <c r="A85" s="142"/>
      <c r="C85" s="42" t="s">
        <v>306</v>
      </c>
      <c r="D85" s="43">
        <f>SUMA(D79:D82)</f>
        <v>1275145.8652779241</v>
      </c>
      <c r="E85" s="43">
        <f t="shared" ref="E85:H85" si="429">SUMA(E79:E82)</f>
        <v>988686.30927351676</v>
      </c>
      <c r="F85" s="43">
        <f t="shared" si="429"/>
        <v>976831.73129177419</v>
      </c>
      <c r="G85" s="43">
        <f t="shared" si="429"/>
        <v>961358.3837666366</v>
      </c>
      <c r="H85" s="43">
        <f t="shared" si="429"/>
        <v>1001021.8986308055</v>
      </c>
      <c r="K85" s="43">
        <f>SUMA(K79:K82)</f>
        <v>1275145.8652779241</v>
      </c>
      <c r="L85" s="43">
        <f t="shared" ref="L85:O85" si="430">SUMA(L79:L82)</f>
        <v>988686.30927351676</v>
      </c>
      <c r="M85" s="43">
        <f t="shared" si="430"/>
        <v>976831.73129177419</v>
      </c>
      <c r="N85" s="43">
        <f t="shared" si="430"/>
        <v>961358.3837666366</v>
      </c>
      <c r="O85" s="43">
        <f t="shared" si="430"/>
        <v>1001021.8986308055</v>
      </c>
      <c r="R85" s="43">
        <f>SUMA(R79:R82)</f>
        <v>1275145.8652779241</v>
      </c>
      <c r="S85" s="43">
        <f t="shared" ref="S85:V85" si="431">SUMA(S79:S82)</f>
        <v>988686.30927351676</v>
      </c>
      <c r="T85" s="43">
        <f t="shared" si="431"/>
        <v>976831.73129177419</v>
      </c>
      <c r="U85" s="43">
        <f t="shared" si="431"/>
        <v>961358.3837666366</v>
      </c>
      <c r="V85" s="43">
        <f t="shared" si="431"/>
        <v>1001021.8986308055</v>
      </c>
      <c r="Y85" s="43">
        <f>SUMA(Y79:Y82)</f>
        <v>1275145.8652779241</v>
      </c>
      <c r="Z85" s="43">
        <f t="shared" ref="Z85:AC85" si="432">SUMA(Z79:Z82)</f>
        <v>988686.30927351676</v>
      </c>
      <c r="AA85" s="43">
        <f t="shared" si="432"/>
        <v>976831.73129177419</v>
      </c>
      <c r="AB85" s="43">
        <f t="shared" si="432"/>
        <v>961358.3837666366</v>
      </c>
      <c r="AC85" s="43">
        <f t="shared" si="432"/>
        <v>1001021.8986308055</v>
      </c>
      <c r="AF85" s="43">
        <f>SUMA(AF79:AF82)</f>
        <v>1275145.8652779241</v>
      </c>
      <c r="AG85" s="43">
        <f t="shared" ref="AG85:AJ85" si="433">SUMA(AG79:AG82)</f>
        <v>988686.30927351676</v>
      </c>
      <c r="AH85" s="43">
        <f t="shared" si="433"/>
        <v>976831.73129177419</v>
      </c>
      <c r="AI85" s="43">
        <f t="shared" si="433"/>
        <v>961358.3837666366</v>
      </c>
      <c r="AJ85" s="43">
        <f t="shared" si="433"/>
        <v>1001021.8986308055</v>
      </c>
      <c r="AK85" s="142"/>
      <c r="AX85" s="142"/>
      <c r="AZ85" s="42" t="s">
        <v>306</v>
      </c>
      <c r="BA85" s="43">
        <f>SUMA(BA79:BA82)</f>
        <v>1275145.8652779241</v>
      </c>
      <c r="BB85" s="43">
        <f t="shared" ref="BB85:BE85" si="434">SUMA(BB79:BB82)</f>
        <v>988686.30927351676</v>
      </c>
      <c r="BC85" s="43">
        <f t="shared" si="434"/>
        <v>976831.73129177419</v>
      </c>
      <c r="BD85" s="43">
        <f t="shared" si="434"/>
        <v>961358.3837666366</v>
      </c>
      <c r="BE85" s="43">
        <f t="shared" si="434"/>
        <v>1001021.8986308055</v>
      </c>
      <c r="BH85" s="43">
        <f>SUMA(BH79:BH82)</f>
        <v>1275145.8652779241</v>
      </c>
      <c r="BI85" s="43">
        <f t="shared" ref="BI85:BL85" si="435">SUMA(BI79:BI82)</f>
        <v>988686.30927351676</v>
      </c>
      <c r="BJ85" s="43">
        <f t="shared" si="435"/>
        <v>976831.73129177419</v>
      </c>
      <c r="BK85" s="43">
        <f t="shared" si="435"/>
        <v>961358.3837666366</v>
      </c>
      <c r="BL85" s="43">
        <f t="shared" si="435"/>
        <v>1001021.8986308055</v>
      </c>
      <c r="BO85" s="43">
        <f>SUMA(BO79:BO82)</f>
        <v>1275145.8652779241</v>
      </c>
      <c r="BP85" s="43">
        <f t="shared" ref="BP85:BS85" si="436">SUMA(BP79:BP82)</f>
        <v>988686.30927351676</v>
      </c>
      <c r="BQ85" s="43">
        <f t="shared" si="436"/>
        <v>976831.73129177419</v>
      </c>
      <c r="BR85" s="43">
        <f t="shared" si="436"/>
        <v>961358.3837666366</v>
      </c>
      <c r="BS85" s="43">
        <f t="shared" si="436"/>
        <v>1001021.8986308055</v>
      </c>
      <c r="BV85" s="43">
        <f>SUMA(BV79:BV82)</f>
        <v>1275145.8652779241</v>
      </c>
      <c r="BW85" s="43">
        <f t="shared" ref="BW85:BZ85" si="437">SUMA(BW79:BW82)</f>
        <v>988686.30927351676</v>
      </c>
      <c r="BX85" s="43">
        <f t="shared" si="437"/>
        <v>976831.73129177419</v>
      </c>
      <c r="BY85" s="43">
        <f t="shared" si="437"/>
        <v>961358.3837666366</v>
      </c>
      <c r="BZ85" s="43">
        <f t="shared" si="437"/>
        <v>1001021.8986308055</v>
      </c>
      <c r="CC85" s="43">
        <f>SUMA(CC79:CC82)</f>
        <v>1275145.8652779241</v>
      </c>
      <c r="CD85" s="43">
        <f t="shared" ref="CD85:CG85" si="438">SUMA(CD79:CD82)</f>
        <v>988686.30927351676</v>
      </c>
      <c r="CE85" s="43">
        <f t="shared" si="438"/>
        <v>976831.73129177419</v>
      </c>
      <c r="CF85" s="43">
        <f t="shared" si="438"/>
        <v>961358.3837666366</v>
      </c>
      <c r="CG85" s="43">
        <f t="shared" si="438"/>
        <v>1001021.8986308055</v>
      </c>
      <c r="CH85" s="142"/>
    </row>
    <row r="86" spans="1:86" x14ac:dyDescent="0.3">
      <c r="A86" s="142"/>
      <c r="C86" s="42" t="s">
        <v>307</v>
      </c>
      <c r="D86" s="43">
        <f>SUMA(D79:D81)+D83</f>
        <v>1372150.472971847</v>
      </c>
      <c r="E86" s="43">
        <f t="shared" ref="E86:H86" si="439">SUMA(E79:E81)+E83</f>
        <v>1068121.5406530325</v>
      </c>
      <c r="F86" s="43">
        <f t="shared" si="439"/>
        <v>1056267.1781895473</v>
      </c>
      <c r="G86" s="43">
        <f t="shared" si="439"/>
        <v>1040620.3946892719</v>
      </c>
      <c r="H86" s="43">
        <f t="shared" si="439"/>
        <v>1086735.5985176098</v>
      </c>
      <c r="K86" s="43">
        <f>SUMA(K79:K81)+K83</f>
        <v>1372150.472971847</v>
      </c>
      <c r="L86" s="43">
        <f t="shared" ref="L86:O86" si="440">SUMA(L79:L81)+L83</f>
        <v>1068121.5406530325</v>
      </c>
      <c r="M86" s="43">
        <f t="shared" si="440"/>
        <v>1056267.1781895473</v>
      </c>
      <c r="N86" s="43">
        <f t="shared" si="440"/>
        <v>1040620.3946892719</v>
      </c>
      <c r="O86" s="43">
        <f t="shared" si="440"/>
        <v>1086735.5985176098</v>
      </c>
      <c r="R86" s="43">
        <f>SUMA(R79:R81)+R83</f>
        <v>1372150.472971847</v>
      </c>
      <c r="S86" s="43">
        <f t="shared" ref="S86:V86" si="441">SUMA(S79:S81)+S83</f>
        <v>1068121.5406530325</v>
      </c>
      <c r="T86" s="43">
        <f t="shared" si="441"/>
        <v>1056267.1781895473</v>
      </c>
      <c r="U86" s="43">
        <f t="shared" si="441"/>
        <v>1040620.3946892719</v>
      </c>
      <c r="V86" s="43">
        <f t="shared" si="441"/>
        <v>1086735.5985176098</v>
      </c>
      <c r="Y86" s="43">
        <f>SUMA(Y79:Y81)+Y83</f>
        <v>1372150.472971847</v>
      </c>
      <c r="Z86" s="43">
        <f t="shared" ref="Z86:AC86" si="442">SUMA(Z79:Z81)+Z83</f>
        <v>1068121.5406530325</v>
      </c>
      <c r="AA86" s="43">
        <f t="shared" si="442"/>
        <v>1056267.1781895473</v>
      </c>
      <c r="AB86" s="43">
        <f t="shared" si="442"/>
        <v>1040620.3946892719</v>
      </c>
      <c r="AC86" s="43">
        <f t="shared" si="442"/>
        <v>1086735.5985176098</v>
      </c>
      <c r="AF86" s="43">
        <f>SUMA(AF79:AF81)+AF83</f>
        <v>1372150.472971847</v>
      </c>
      <c r="AG86" s="43">
        <f t="shared" ref="AG86:AJ86" si="443">SUMA(AG79:AG81)+AG83</f>
        <v>1068121.5406530325</v>
      </c>
      <c r="AH86" s="43">
        <f t="shared" si="443"/>
        <v>1056267.1781895473</v>
      </c>
      <c r="AI86" s="43">
        <f t="shared" si="443"/>
        <v>1040620.3946892719</v>
      </c>
      <c r="AJ86" s="43">
        <f t="shared" si="443"/>
        <v>1086735.5985176098</v>
      </c>
      <c r="AK86" s="142"/>
      <c r="AX86" s="142"/>
      <c r="AZ86" s="42" t="s">
        <v>307</v>
      </c>
      <c r="BA86" s="43">
        <f>SUMA(BA79:BA81)+BA83</f>
        <v>1372150.472971847</v>
      </c>
      <c r="BB86" s="43">
        <f t="shared" ref="BB86:BE86" si="444">SUMA(BB79:BB81)+BB83</f>
        <v>1068121.5406530325</v>
      </c>
      <c r="BC86" s="43">
        <f t="shared" si="444"/>
        <v>1056267.1781895473</v>
      </c>
      <c r="BD86" s="43">
        <f t="shared" si="444"/>
        <v>1040620.3946892719</v>
      </c>
      <c r="BE86" s="43">
        <f t="shared" si="444"/>
        <v>1086735.5985176098</v>
      </c>
      <c r="BH86" s="43">
        <f>SUMA(BH79:BH81)+BH83</f>
        <v>1372150.472971847</v>
      </c>
      <c r="BI86" s="43">
        <f t="shared" ref="BI86:BL86" si="445">SUMA(BI79:BI81)+BI83</f>
        <v>1068121.5406530325</v>
      </c>
      <c r="BJ86" s="43">
        <f t="shared" si="445"/>
        <v>1056267.1781895473</v>
      </c>
      <c r="BK86" s="43">
        <f t="shared" si="445"/>
        <v>1040620.3946892719</v>
      </c>
      <c r="BL86" s="43">
        <f t="shared" si="445"/>
        <v>1086735.5985176098</v>
      </c>
      <c r="BO86" s="43">
        <f>SUMA(BO79:BO81)+BO83</f>
        <v>1372150.472971847</v>
      </c>
      <c r="BP86" s="43">
        <f t="shared" ref="BP86:BS86" si="446">SUMA(BP79:BP81)+BP83</f>
        <v>1068121.5406530325</v>
      </c>
      <c r="BQ86" s="43">
        <f t="shared" si="446"/>
        <v>1056267.1781895473</v>
      </c>
      <c r="BR86" s="43">
        <f t="shared" si="446"/>
        <v>1040620.3946892719</v>
      </c>
      <c r="BS86" s="43">
        <f t="shared" si="446"/>
        <v>1086735.5985176098</v>
      </c>
      <c r="BV86" s="43">
        <f>SUMA(BV79:BV81)+BV83</f>
        <v>1372150.472971847</v>
      </c>
      <c r="BW86" s="43">
        <f t="shared" ref="BW86:BZ86" si="447">SUMA(BW79:BW81)+BW83</f>
        <v>1068121.5406530325</v>
      </c>
      <c r="BX86" s="43">
        <f t="shared" si="447"/>
        <v>1056267.1781895473</v>
      </c>
      <c r="BY86" s="43">
        <f t="shared" si="447"/>
        <v>1040620.3946892719</v>
      </c>
      <c r="BZ86" s="43">
        <f t="shared" si="447"/>
        <v>1086735.5985176098</v>
      </c>
      <c r="CC86" s="43">
        <f>SUMA(CC79:CC81)+CC83</f>
        <v>1372150.472971847</v>
      </c>
      <c r="CD86" s="43">
        <f t="shared" ref="CD86:CG86" si="448">SUMA(CD79:CD81)+CD83</f>
        <v>1068121.5406530325</v>
      </c>
      <c r="CE86" s="43">
        <f t="shared" si="448"/>
        <v>1056267.1781895473</v>
      </c>
      <c r="CF86" s="43">
        <f t="shared" si="448"/>
        <v>1040620.3946892719</v>
      </c>
      <c r="CG86" s="43">
        <f t="shared" si="448"/>
        <v>1086735.5985176098</v>
      </c>
      <c r="CH86" s="142"/>
    </row>
    <row r="87" spans="1:86" x14ac:dyDescent="0.3">
      <c r="A87" s="142"/>
      <c r="C87" s="42" t="s">
        <v>291</v>
      </c>
      <c r="D87" s="43">
        <f t="shared" ref="D87:H96" si="449">D33</f>
        <v>1.6307893020221789E-3</v>
      </c>
      <c r="E87" s="43">
        <f t="shared" si="449"/>
        <v>1.6307893020221789E-3</v>
      </c>
      <c r="F87" s="43">
        <f t="shared" si="449"/>
        <v>1.6307893020221789E-3</v>
      </c>
      <c r="G87" s="43">
        <f t="shared" si="449"/>
        <v>1.6307893020221789E-3</v>
      </c>
      <c r="H87" s="43">
        <f t="shared" si="449"/>
        <v>1.6307893020221789E-3</v>
      </c>
      <c r="K87" s="43">
        <f t="shared" ref="K87:O87" si="450">K33</f>
        <v>1.6307893020221789E-3</v>
      </c>
      <c r="L87" s="43">
        <f t="shared" si="450"/>
        <v>1.6307893020221789E-3</v>
      </c>
      <c r="M87" s="43">
        <f t="shared" si="450"/>
        <v>1.6307893020221789E-3</v>
      </c>
      <c r="N87" s="43">
        <f t="shared" si="450"/>
        <v>1.6307893020221789E-3</v>
      </c>
      <c r="O87" s="43">
        <f t="shared" si="450"/>
        <v>1.6307893020221789E-3</v>
      </c>
      <c r="R87" s="43">
        <f t="shared" ref="R87:V87" si="451">R33</f>
        <v>1.6307893020221789E-3</v>
      </c>
      <c r="S87" s="43">
        <f t="shared" si="451"/>
        <v>1.6307893020221789E-3</v>
      </c>
      <c r="T87" s="43">
        <f t="shared" si="451"/>
        <v>1.6307893020221789E-3</v>
      </c>
      <c r="U87" s="43">
        <f t="shared" si="451"/>
        <v>1.6307893020221789E-3</v>
      </c>
      <c r="V87" s="43">
        <f t="shared" si="451"/>
        <v>1.6307893020221789E-3</v>
      </c>
      <c r="Y87" s="43">
        <f t="shared" ref="Y87:AC87" si="452">Y33</f>
        <v>1.6307893020221789E-3</v>
      </c>
      <c r="Z87" s="43">
        <f t="shared" si="452"/>
        <v>1.6307893020221789E-3</v>
      </c>
      <c r="AA87" s="43">
        <f t="shared" si="452"/>
        <v>1.6307893020221789E-3</v>
      </c>
      <c r="AB87" s="43">
        <f t="shared" si="452"/>
        <v>1.6307893020221789E-3</v>
      </c>
      <c r="AC87" s="43">
        <f t="shared" si="452"/>
        <v>1.6307893020221789E-3</v>
      </c>
      <c r="AF87" s="43">
        <f t="shared" ref="AF87:AJ87" si="453">AF33</f>
        <v>1.6307893020221789E-3</v>
      </c>
      <c r="AG87" s="43">
        <f t="shared" si="453"/>
        <v>1.6307893020221789E-3</v>
      </c>
      <c r="AH87" s="43">
        <f t="shared" si="453"/>
        <v>1.6307893020221789E-3</v>
      </c>
      <c r="AI87" s="43">
        <f t="shared" si="453"/>
        <v>1.6307893020221789E-3</v>
      </c>
      <c r="AJ87" s="43">
        <f t="shared" si="453"/>
        <v>1.6307893020221789E-3</v>
      </c>
      <c r="AK87" s="142"/>
      <c r="AX87" s="142"/>
      <c r="AZ87" s="42" t="s">
        <v>291</v>
      </c>
      <c r="BA87" s="43">
        <f t="shared" ref="BA87:BE87" si="454">BA33</f>
        <v>3.2615786040443577E-3</v>
      </c>
      <c r="BB87" s="43">
        <f t="shared" si="454"/>
        <v>3.2615786040443577E-3</v>
      </c>
      <c r="BC87" s="43">
        <f t="shared" si="454"/>
        <v>3.2615786040443577E-3</v>
      </c>
      <c r="BD87" s="43">
        <f t="shared" si="454"/>
        <v>3.2615786040443577E-3</v>
      </c>
      <c r="BE87" s="43">
        <f t="shared" si="454"/>
        <v>3.2615786040443577E-3</v>
      </c>
      <c r="BH87" s="43">
        <f t="shared" ref="BH87:BL87" si="455">BH33</f>
        <v>3.2615786040443577E-3</v>
      </c>
      <c r="BI87" s="43">
        <f t="shared" si="455"/>
        <v>3.2615786040443577E-3</v>
      </c>
      <c r="BJ87" s="43">
        <f t="shared" si="455"/>
        <v>3.2615786040443577E-3</v>
      </c>
      <c r="BK87" s="43">
        <f t="shared" si="455"/>
        <v>3.2615786040443577E-3</v>
      </c>
      <c r="BL87" s="43">
        <f t="shared" si="455"/>
        <v>3.2615786040443577E-3</v>
      </c>
      <c r="BO87" s="43">
        <f t="shared" ref="BO87:BS87" si="456">BO33</f>
        <v>3.2615786040443577E-3</v>
      </c>
      <c r="BP87" s="43">
        <f t="shared" si="456"/>
        <v>3.2615786040443577E-3</v>
      </c>
      <c r="BQ87" s="43">
        <f t="shared" si="456"/>
        <v>3.2615786040443577E-3</v>
      </c>
      <c r="BR87" s="43">
        <f t="shared" si="456"/>
        <v>3.2615786040443577E-3</v>
      </c>
      <c r="BS87" s="43">
        <f t="shared" si="456"/>
        <v>3.2615786040443577E-3</v>
      </c>
      <c r="BV87" s="43">
        <f t="shared" ref="BV87:BZ87" si="457">BV33</f>
        <v>3.2615786040443577E-3</v>
      </c>
      <c r="BW87" s="43">
        <f t="shared" si="457"/>
        <v>3.2615786040443577E-3</v>
      </c>
      <c r="BX87" s="43">
        <f t="shared" si="457"/>
        <v>3.2615786040443577E-3</v>
      </c>
      <c r="BY87" s="43">
        <f t="shared" si="457"/>
        <v>3.2615786040443577E-3</v>
      </c>
      <c r="BZ87" s="43">
        <f t="shared" si="457"/>
        <v>3.2615786040443577E-3</v>
      </c>
      <c r="CC87" s="43">
        <f t="shared" ref="CC87:CG87" si="458">CC33</f>
        <v>3.2615786040443577E-3</v>
      </c>
      <c r="CD87" s="43">
        <f t="shared" si="458"/>
        <v>3.2615786040443577E-3</v>
      </c>
      <c r="CE87" s="43">
        <f t="shared" si="458"/>
        <v>3.2615786040443577E-3</v>
      </c>
      <c r="CF87" s="43">
        <f t="shared" si="458"/>
        <v>3.2615786040443577E-3</v>
      </c>
      <c r="CG87" s="43">
        <f t="shared" si="458"/>
        <v>3.2615786040443577E-3</v>
      </c>
      <c r="CH87" s="142"/>
    </row>
    <row r="88" spans="1:86" x14ac:dyDescent="0.3">
      <c r="A88" s="142"/>
      <c r="C88" s="42" t="s">
        <v>308</v>
      </c>
      <c r="D88" s="43">
        <f t="shared" si="449"/>
        <v>0</v>
      </c>
      <c r="E88" s="43">
        <f t="shared" si="449"/>
        <v>0</v>
      </c>
      <c r="F88" s="43">
        <f t="shared" si="449"/>
        <v>0</v>
      </c>
      <c r="G88" s="43">
        <f t="shared" si="449"/>
        <v>0</v>
      </c>
      <c r="H88" s="43">
        <f t="shared" si="449"/>
        <v>0</v>
      </c>
      <c r="K88" s="43">
        <f t="shared" ref="K88:O88" si="459">K34</f>
        <v>0</v>
      </c>
      <c r="L88" s="43">
        <f t="shared" si="459"/>
        <v>0</v>
      </c>
      <c r="M88" s="43">
        <f t="shared" si="459"/>
        <v>0</v>
      </c>
      <c r="N88" s="43">
        <f t="shared" si="459"/>
        <v>0</v>
      </c>
      <c r="O88" s="43">
        <f t="shared" si="459"/>
        <v>0</v>
      </c>
      <c r="R88" s="43">
        <f t="shared" ref="R88:V88" si="460">R34</f>
        <v>0</v>
      </c>
      <c r="S88" s="43">
        <f t="shared" si="460"/>
        <v>0</v>
      </c>
      <c r="T88" s="43">
        <f t="shared" si="460"/>
        <v>0</v>
      </c>
      <c r="U88" s="43">
        <f t="shared" si="460"/>
        <v>0</v>
      </c>
      <c r="V88" s="43">
        <f t="shared" si="460"/>
        <v>0</v>
      </c>
      <c r="Y88" s="43">
        <f t="shared" ref="Y88:AC88" si="461">Y34</f>
        <v>0</v>
      </c>
      <c r="Z88" s="43">
        <f t="shared" si="461"/>
        <v>0</v>
      </c>
      <c r="AA88" s="43">
        <f t="shared" si="461"/>
        <v>0</v>
      </c>
      <c r="AB88" s="43">
        <f t="shared" si="461"/>
        <v>0</v>
      </c>
      <c r="AC88" s="43">
        <f t="shared" si="461"/>
        <v>0</v>
      </c>
      <c r="AF88" s="43">
        <f t="shared" ref="AF88:AJ88" si="462">AF34</f>
        <v>0</v>
      </c>
      <c r="AG88" s="43">
        <f t="shared" si="462"/>
        <v>0</v>
      </c>
      <c r="AH88" s="43">
        <f t="shared" si="462"/>
        <v>0</v>
      </c>
      <c r="AI88" s="43">
        <f t="shared" si="462"/>
        <v>0</v>
      </c>
      <c r="AJ88" s="43">
        <f t="shared" si="462"/>
        <v>0</v>
      </c>
      <c r="AK88" s="142"/>
      <c r="AX88" s="142"/>
      <c r="AZ88" s="42" t="s">
        <v>308</v>
      </c>
      <c r="BA88" s="43">
        <f t="shared" ref="BA88:BE88" si="463">BA34</f>
        <v>0</v>
      </c>
      <c r="BB88" s="43">
        <f t="shared" si="463"/>
        <v>0</v>
      </c>
      <c r="BC88" s="43">
        <f t="shared" si="463"/>
        <v>0</v>
      </c>
      <c r="BD88" s="43">
        <f t="shared" si="463"/>
        <v>0</v>
      </c>
      <c r="BE88" s="43">
        <f t="shared" si="463"/>
        <v>0</v>
      </c>
      <c r="BH88" s="43">
        <f t="shared" ref="BH88:BL88" si="464">BH34</f>
        <v>0</v>
      </c>
      <c r="BI88" s="43">
        <f t="shared" si="464"/>
        <v>0</v>
      </c>
      <c r="BJ88" s="43">
        <f t="shared" si="464"/>
        <v>0</v>
      </c>
      <c r="BK88" s="43">
        <f t="shared" si="464"/>
        <v>0</v>
      </c>
      <c r="BL88" s="43">
        <f t="shared" si="464"/>
        <v>0</v>
      </c>
      <c r="BO88" s="43">
        <f t="shared" ref="BO88:BS88" si="465">BO34</f>
        <v>0</v>
      </c>
      <c r="BP88" s="43">
        <f t="shared" si="465"/>
        <v>0</v>
      </c>
      <c r="BQ88" s="43">
        <f t="shared" si="465"/>
        <v>0</v>
      </c>
      <c r="BR88" s="43">
        <f t="shared" si="465"/>
        <v>0</v>
      </c>
      <c r="BS88" s="43">
        <f t="shared" si="465"/>
        <v>0</v>
      </c>
      <c r="BV88" s="43">
        <f t="shared" ref="BV88:BZ88" si="466">BV34</f>
        <v>0</v>
      </c>
      <c r="BW88" s="43">
        <f t="shared" si="466"/>
        <v>0</v>
      </c>
      <c r="BX88" s="43">
        <f t="shared" si="466"/>
        <v>0</v>
      </c>
      <c r="BY88" s="43">
        <f t="shared" si="466"/>
        <v>0</v>
      </c>
      <c r="BZ88" s="43">
        <f t="shared" si="466"/>
        <v>0</v>
      </c>
      <c r="CC88" s="43">
        <f t="shared" ref="CC88:CG88" si="467">CC34</f>
        <v>0</v>
      </c>
      <c r="CD88" s="43">
        <f t="shared" si="467"/>
        <v>0</v>
      </c>
      <c r="CE88" s="43">
        <f t="shared" si="467"/>
        <v>0</v>
      </c>
      <c r="CF88" s="43">
        <f t="shared" si="467"/>
        <v>0</v>
      </c>
      <c r="CG88" s="43">
        <f t="shared" si="467"/>
        <v>0</v>
      </c>
      <c r="CH88" s="142"/>
    </row>
    <row r="89" spans="1:86" x14ac:dyDescent="0.3">
      <c r="A89" s="142"/>
      <c r="C89" s="42" t="s">
        <v>309</v>
      </c>
      <c r="D89" s="43">
        <f t="shared" si="449"/>
        <v>31536000</v>
      </c>
      <c r="E89" s="43">
        <f t="shared" si="449"/>
        <v>31536000</v>
      </c>
      <c r="F89" s="43">
        <f t="shared" si="449"/>
        <v>31536000</v>
      </c>
      <c r="G89" s="43">
        <f t="shared" si="449"/>
        <v>31536000</v>
      </c>
      <c r="H89" s="43">
        <f t="shared" si="449"/>
        <v>31536000</v>
      </c>
      <c r="K89" s="43">
        <f t="shared" ref="K89:O89" si="468">K35</f>
        <v>31536000</v>
      </c>
      <c r="L89" s="43">
        <f t="shared" si="468"/>
        <v>31536000</v>
      </c>
      <c r="M89" s="43">
        <f t="shared" si="468"/>
        <v>31536000</v>
      </c>
      <c r="N89" s="43">
        <f t="shared" si="468"/>
        <v>31536000</v>
      </c>
      <c r="O89" s="43">
        <f t="shared" si="468"/>
        <v>31536000</v>
      </c>
      <c r="R89" s="43">
        <f t="shared" ref="R89:V89" si="469">R35</f>
        <v>31536000</v>
      </c>
      <c r="S89" s="43">
        <f t="shared" si="469"/>
        <v>31536000</v>
      </c>
      <c r="T89" s="43">
        <f t="shared" si="469"/>
        <v>31536000</v>
      </c>
      <c r="U89" s="43">
        <f t="shared" si="469"/>
        <v>31536000</v>
      </c>
      <c r="V89" s="43">
        <f t="shared" si="469"/>
        <v>31536000</v>
      </c>
      <c r="Y89" s="43">
        <f t="shared" ref="Y89:AC89" si="470">Y35</f>
        <v>31536000</v>
      </c>
      <c r="Z89" s="43">
        <f t="shared" si="470"/>
        <v>31536000</v>
      </c>
      <c r="AA89" s="43">
        <f t="shared" si="470"/>
        <v>31536000</v>
      </c>
      <c r="AB89" s="43">
        <f t="shared" si="470"/>
        <v>31536000</v>
      </c>
      <c r="AC89" s="43">
        <f t="shared" si="470"/>
        <v>31536000</v>
      </c>
      <c r="AF89" s="43">
        <f t="shared" ref="AF89:AJ89" si="471">AF35</f>
        <v>31536000</v>
      </c>
      <c r="AG89" s="43">
        <f t="shared" si="471"/>
        <v>31536000</v>
      </c>
      <c r="AH89" s="43">
        <f t="shared" si="471"/>
        <v>31536000</v>
      </c>
      <c r="AI89" s="43">
        <f t="shared" si="471"/>
        <v>31536000</v>
      </c>
      <c r="AJ89" s="43">
        <f t="shared" si="471"/>
        <v>31536000</v>
      </c>
      <c r="AK89" s="142"/>
      <c r="AX89" s="142"/>
      <c r="AZ89" s="42" t="s">
        <v>309</v>
      </c>
      <c r="BA89" s="43">
        <f t="shared" ref="BA89:BE89" si="472">BA35</f>
        <v>31536000</v>
      </c>
      <c r="BB89" s="43">
        <f t="shared" si="472"/>
        <v>31536000</v>
      </c>
      <c r="BC89" s="43">
        <f t="shared" si="472"/>
        <v>31536000</v>
      </c>
      <c r="BD89" s="43">
        <f t="shared" si="472"/>
        <v>31536000</v>
      </c>
      <c r="BE89" s="43">
        <f t="shared" si="472"/>
        <v>31536000</v>
      </c>
      <c r="BH89" s="43">
        <f t="shared" ref="BH89:BL89" si="473">BH35</f>
        <v>31536000</v>
      </c>
      <c r="BI89" s="43">
        <f t="shared" si="473"/>
        <v>31536000</v>
      </c>
      <c r="BJ89" s="43">
        <f t="shared" si="473"/>
        <v>31536000</v>
      </c>
      <c r="BK89" s="43">
        <f t="shared" si="473"/>
        <v>31536000</v>
      </c>
      <c r="BL89" s="43">
        <f t="shared" si="473"/>
        <v>31536000</v>
      </c>
      <c r="BO89" s="43">
        <f t="shared" ref="BO89:BS89" si="474">BO35</f>
        <v>31536000</v>
      </c>
      <c r="BP89" s="43">
        <f t="shared" si="474"/>
        <v>31536000</v>
      </c>
      <c r="BQ89" s="43">
        <f t="shared" si="474"/>
        <v>31536000</v>
      </c>
      <c r="BR89" s="43">
        <f t="shared" si="474"/>
        <v>31536000</v>
      </c>
      <c r="BS89" s="43">
        <f t="shared" si="474"/>
        <v>31536000</v>
      </c>
      <c r="BV89" s="43">
        <f t="shared" ref="BV89:BZ89" si="475">BV35</f>
        <v>31536000</v>
      </c>
      <c r="BW89" s="43">
        <f t="shared" si="475"/>
        <v>31536000</v>
      </c>
      <c r="BX89" s="43">
        <f t="shared" si="475"/>
        <v>31536000</v>
      </c>
      <c r="BY89" s="43">
        <f t="shared" si="475"/>
        <v>31536000</v>
      </c>
      <c r="BZ89" s="43">
        <f t="shared" si="475"/>
        <v>31536000</v>
      </c>
      <c r="CC89" s="43">
        <f t="shared" ref="CC89:CG89" si="476">CC35</f>
        <v>31536000</v>
      </c>
      <c r="CD89" s="43">
        <f t="shared" si="476"/>
        <v>31536000</v>
      </c>
      <c r="CE89" s="43">
        <f t="shared" si="476"/>
        <v>31536000</v>
      </c>
      <c r="CF89" s="43">
        <f t="shared" si="476"/>
        <v>31536000</v>
      </c>
      <c r="CG89" s="43">
        <f t="shared" si="476"/>
        <v>31536000</v>
      </c>
      <c r="CH89" s="142"/>
    </row>
    <row r="90" spans="1:86" x14ac:dyDescent="0.3">
      <c r="A90" s="142"/>
      <c r="C90" s="42" t="str">
        <f>AZ90</f>
        <v>EaB&amp;E [15] (/1)</v>
      </c>
      <c r="D90" s="43">
        <f t="shared" si="449"/>
        <v>0.35444579780755181</v>
      </c>
      <c r="E90" s="43">
        <f t="shared" si="449"/>
        <v>0.35444579780755181</v>
      </c>
      <c r="F90" s="43">
        <f t="shared" si="449"/>
        <v>0.35444579780755181</v>
      </c>
      <c r="G90" s="43">
        <f t="shared" si="449"/>
        <v>0.35444579780755181</v>
      </c>
      <c r="H90" s="43">
        <f t="shared" si="449"/>
        <v>0.35444579780755181</v>
      </c>
      <c r="K90" s="43">
        <f t="shared" ref="K90:O90" si="477">K36</f>
        <v>0.45444579780755179</v>
      </c>
      <c r="L90" s="43">
        <f t="shared" si="477"/>
        <v>0.45444579780755179</v>
      </c>
      <c r="M90" s="43">
        <f t="shared" si="477"/>
        <v>0.45444579780755179</v>
      </c>
      <c r="N90" s="43">
        <f t="shared" si="477"/>
        <v>0.45444579780755179</v>
      </c>
      <c r="O90" s="43">
        <f t="shared" si="477"/>
        <v>0.45444579780755179</v>
      </c>
      <c r="R90" s="43">
        <f t="shared" ref="R90:V90" si="478">R36</f>
        <v>0.25444579780755183</v>
      </c>
      <c r="S90" s="43">
        <f t="shared" si="478"/>
        <v>0.25444579780755183</v>
      </c>
      <c r="T90" s="43">
        <f t="shared" si="478"/>
        <v>0.25444579780755183</v>
      </c>
      <c r="U90" s="43">
        <f t="shared" si="478"/>
        <v>0.25444579780755183</v>
      </c>
      <c r="V90" s="43">
        <f t="shared" si="478"/>
        <v>0.25444579780755183</v>
      </c>
      <c r="Y90" s="43">
        <f t="shared" ref="Y90:AC90" si="479">Y36</f>
        <v>0.35444579780755181</v>
      </c>
      <c r="Z90" s="43">
        <f t="shared" si="479"/>
        <v>0.35444579780755181</v>
      </c>
      <c r="AA90" s="43">
        <f t="shared" si="479"/>
        <v>0.35444579780755181</v>
      </c>
      <c r="AB90" s="43">
        <f t="shared" si="479"/>
        <v>0.35444579780755181</v>
      </c>
      <c r="AC90" s="43">
        <f t="shared" si="479"/>
        <v>0.35444579780755181</v>
      </c>
      <c r="AF90" s="43">
        <f t="shared" ref="AF90:AJ90" si="480">AF36</f>
        <v>0.35444579780755181</v>
      </c>
      <c r="AG90" s="43">
        <f t="shared" si="480"/>
        <v>0.35444579780755181</v>
      </c>
      <c r="AH90" s="43">
        <f t="shared" si="480"/>
        <v>0.35444579780755181</v>
      </c>
      <c r="AI90" s="43">
        <f t="shared" si="480"/>
        <v>0.35444579780755181</v>
      </c>
      <c r="AJ90" s="43">
        <f t="shared" si="480"/>
        <v>0.35444579780755181</v>
      </c>
      <c r="AK90" s="142"/>
      <c r="AX90" s="142"/>
      <c r="AZ90" s="42" t="s">
        <v>450</v>
      </c>
      <c r="BA90" s="43">
        <f t="shared" ref="BA90:BE90" si="481">BA36</f>
        <v>0.35444579780755181</v>
      </c>
      <c r="BB90" s="43">
        <f t="shared" si="481"/>
        <v>0.35444579780755181</v>
      </c>
      <c r="BC90" s="43">
        <f t="shared" si="481"/>
        <v>0.35444579780755181</v>
      </c>
      <c r="BD90" s="43">
        <f t="shared" si="481"/>
        <v>0.35444579780755181</v>
      </c>
      <c r="BE90" s="43">
        <f t="shared" si="481"/>
        <v>0.35444579780755181</v>
      </c>
      <c r="BH90" s="43">
        <f t="shared" ref="BH90:BL90" si="482">BH36</f>
        <v>0.45444579780755179</v>
      </c>
      <c r="BI90" s="43">
        <f t="shared" si="482"/>
        <v>0.45444579780755179</v>
      </c>
      <c r="BJ90" s="43">
        <f t="shared" si="482"/>
        <v>0.45444579780755179</v>
      </c>
      <c r="BK90" s="43">
        <f t="shared" si="482"/>
        <v>0.45444579780755179</v>
      </c>
      <c r="BL90" s="43">
        <f t="shared" si="482"/>
        <v>0.45444579780755179</v>
      </c>
      <c r="BO90" s="43">
        <f t="shared" ref="BO90:BS90" si="483">BO36</f>
        <v>0.25444579780755183</v>
      </c>
      <c r="BP90" s="43">
        <f t="shared" si="483"/>
        <v>0.25444579780755183</v>
      </c>
      <c r="BQ90" s="43">
        <f t="shared" si="483"/>
        <v>0.25444579780755183</v>
      </c>
      <c r="BR90" s="43">
        <f t="shared" si="483"/>
        <v>0.25444579780755183</v>
      </c>
      <c r="BS90" s="43">
        <f t="shared" si="483"/>
        <v>0.25444579780755183</v>
      </c>
      <c r="BV90" s="43">
        <f t="shared" ref="BV90:BZ90" si="484">BV36</f>
        <v>0.35444579780755181</v>
      </c>
      <c r="BW90" s="43">
        <f t="shared" si="484"/>
        <v>0.35444579780755181</v>
      </c>
      <c r="BX90" s="43">
        <f t="shared" si="484"/>
        <v>0.35444579780755181</v>
      </c>
      <c r="BY90" s="43">
        <f t="shared" si="484"/>
        <v>0.35444579780755181</v>
      </c>
      <c r="BZ90" s="43">
        <f t="shared" si="484"/>
        <v>0.35444579780755181</v>
      </c>
      <c r="CC90" s="43">
        <f t="shared" ref="CC90:CG90" si="485">CC36</f>
        <v>0.35444579780755181</v>
      </c>
      <c r="CD90" s="43">
        <f t="shared" si="485"/>
        <v>0.35444579780755181</v>
      </c>
      <c r="CE90" s="43">
        <f t="shared" si="485"/>
        <v>0.35444579780755181</v>
      </c>
      <c r="CF90" s="43">
        <f t="shared" si="485"/>
        <v>0.35444579780755181</v>
      </c>
      <c r="CG90" s="43">
        <f t="shared" si="485"/>
        <v>0.35444579780755181</v>
      </c>
      <c r="CH90" s="142"/>
    </row>
    <row r="91" spans="1:86" x14ac:dyDescent="0.3">
      <c r="A91" s="142"/>
      <c r="C91" s="42" t="s">
        <v>459</v>
      </c>
      <c r="D91" s="43">
        <f t="shared" si="449"/>
        <v>5.1508800000000007E-2</v>
      </c>
      <c r="E91" s="43">
        <f t="shared" si="449"/>
        <v>5.1508800000000007E-2</v>
      </c>
      <c r="F91" s="43">
        <f t="shared" si="449"/>
        <v>5.1508800000000007E-2</v>
      </c>
      <c r="G91" s="43">
        <f t="shared" si="449"/>
        <v>5.1508800000000007E-2</v>
      </c>
      <c r="H91" s="43">
        <f t="shared" si="449"/>
        <v>5.1508800000000007E-2</v>
      </c>
      <c r="K91" s="43">
        <f t="shared" ref="K91:O91" si="486">K37</f>
        <v>5.1508800000000007E-2</v>
      </c>
      <c r="L91" s="43">
        <f t="shared" si="486"/>
        <v>5.1508800000000007E-2</v>
      </c>
      <c r="M91" s="43">
        <f t="shared" si="486"/>
        <v>5.1508800000000007E-2</v>
      </c>
      <c r="N91" s="43">
        <f t="shared" si="486"/>
        <v>5.1508800000000007E-2</v>
      </c>
      <c r="O91" s="43">
        <f t="shared" si="486"/>
        <v>5.1508800000000007E-2</v>
      </c>
      <c r="R91" s="43">
        <f t="shared" ref="R91:V91" si="487">R37</f>
        <v>5.1508800000000007E-2</v>
      </c>
      <c r="S91" s="43">
        <f t="shared" si="487"/>
        <v>5.1508800000000007E-2</v>
      </c>
      <c r="T91" s="43">
        <f t="shared" si="487"/>
        <v>5.1508800000000007E-2</v>
      </c>
      <c r="U91" s="43">
        <f t="shared" si="487"/>
        <v>5.1508800000000007E-2</v>
      </c>
      <c r="V91" s="43">
        <f t="shared" si="487"/>
        <v>5.1508800000000007E-2</v>
      </c>
      <c r="Y91" s="43">
        <f t="shared" ref="Y91:AC91" si="488">Y37</f>
        <v>5.1508800000000007E-2</v>
      </c>
      <c r="Z91" s="43">
        <f t="shared" si="488"/>
        <v>5.1508800000000007E-2</v>
      </c>
      <c r="AA91" s="43">
        <f t="shared" si="488"/>
        <v>5.1508800000000007E-2</v>
      </c>
      <c r="AB91" s="43">
        <f t="shared" si="488"/>
        <v>5.1508800000000007E-2</v>
      </c>
      <c r="AC91" s="43">
        <f t="shared" si="488"/>
        <v>5.1508800000000007E-2</v>
      </c>
      <c r="AF91" s="43">
        <f t="shared" ref="AF91:AJ91" si="489">AF37</f>
        <v>5.1508800000000007E-2</v>
      </c>
      <c r="AG91" s="43">
        <f t="shared" si="489"/>
        <v>5.1508800000000007E-2</v>
      </c>
      <c r="AH91" s="43">
        <f t="shared" si="489"/>
        <v>5.1508800000000007E-2</v>
      </c>
      <c r="AI91" s="43">
        <f t="shared" si="489"/>
        <v>5.1508800000000007E-2</v>
      </c>
      <c r="AJ91" s="43">
        <f t="shared" si="489"/>
        <v>5.1508800000000007E-2</v>
      </c>
      <c r="AK91" s="142"/>
      <c r="AX91" s="142"/>
      <c r="AZ91" s="42" t="str">
        <f>C91</f>
        <v>Total lifetime operational losses (OL) [10],[15] (/1)</v>
      </c>
      <c r="BA91" s="43">
        <f t="shared" ref="BA91:BE91" si="490">BA37</f>
        <v>2.5754400000000004E-2</v>
      </c>
      <c r="BB91" s="43">
        <f t="shared" si="490"/>
        <v>2.5754400000000004E-2</v>
      </c>
      <c r="BC91" s="43">
        <f t="shared" si="490"/>
        <v>2.5754400000000004E-2</v>
      </c>
      <c r="BD91" s="43">
        <f t="shared" si="490"/>
        <v>2.5754400000000004E-2</v>
      </c>
      <c r="BE91" s="43">
        <f t="shared" si="490"/>
        <v>2.5754400000000004E-2</v>
      </c>
      <c r="BH91" s="43">
        <f t="shared" ref="BH91:BL91" si="491">BH37</f>
        <v>2.5754400000000004E-2</v>
      </c>
      <c r="BI91" s="43">
        <f t="shared" si="491"/>
        <v>2.5754400000000004E-2</v>
      </c>
      <c r="BJ91" s="43">
        <f t="shared" si="491"/>
        <v>2.5754400000000004E-2</v>
      </c>
      <c r="BK91" s="43">
        <f t="shared" si="491"/>
        <v>2.5754400000000004E-2</v>
      </c>
      <c r="BL91" s="43">
        <f t="shared" si="491"/>
        <v>2.5754400000000004E-2</v>
      </c>
      <c r="BO91" s="43">
        <f t="shared" ref="BO91:BS91" si="492">BO37</f>
        <v>2.5754400000000004E-2</v>
      </c>
      <c r="BP91" s="43">
        <f t="shared" si="492"/>
        <v>2.5754400000000004E-2</v>
      </c>
      <c r="BQ91" s="43">
        <f t="shared" si="492"/>
        <v>2.5754400000000004E-2</v>
      </c>
      <c r="BR91" s="43">
        <f t="shared" si="492"/>
        <v>2.5754400000000004E-2</v>
      </c>
      <c r="BS91" s="43">
        <f t="shared" si="492"/>
        <v>2.5754400000000004E-2</v>
      </c>
      <c r="BV91" s="43">
        <f t="shared" ref="BV91:BZ91" si="493">BV37</f>
        <v>2.5754400000000004E-2</v>
      </c>
      <c r="BW91" s="43">
        <f t="shared" si="493"/>
        <v>2.5754400000000004E-2</v>
      </c>
      <c r="BX91" s="43">
        <f t="shared" si="493"/>
        <v>2.5754400000000004E-2</v>
      </c>
      <c r="BY91" s="43">
        <f t="shared" si="493"/>
        <v>2.5754400000000004E-2</v>
      </c>
      <c r="BZ91" s="43">
        <f t="shared" si="493"/>
        <v>2.5754400000000004E-2</v>
      </c>
      <c r="CC91" s="43">
        <f t="shared" ref="CC91:CG91" si="494">CC37</f>
        <v>2.5754400000000004E-2</v>
      </c>
      <c r="CD91" s="43">
        <f t="shared" si="494"/>
        <v>2.5754400000000004E-2</v>
      </c>
      <c r="CE91" s="43">
        <f t="shared" si="494"/>
        <v>2.5754400000000004E-2</v>
      </c>
      <c r="CF91" s="43">
        <f t="shared" si="494"/>
        <v>2.5754400000000004E-2</v>
      </c>
      <c r="CG91" s="43">
        <f t="shared" si="494"/>
        <v>2.5754400000000004E-2</v>
      </c>
      <c r="CH91" s="142"/>
    </row>
    <row r="92" spans="1:86" x14ac:dyDescent="0.3">
      <c r="A92" s="142"/>
      <c r="C92" s="42" t="str">
        <f>AZ92</f>
        <v>Charge losses ratio (CL) [15] (/1)</v>
      </c>
      <c r="D92" s="43">
        <f t="shared" si="449"/>
        <v>0.21315468940316687</v>
      </c>
      <c r="E92" s="43">
        <f t="shared" si="449"/>
        <v>0.21315468940316687</v>
      </c>
      <c r="F92" s="43">
        <f t="shared" si="449"/>
        <v>0.21315468940316687</v>
      </c>
      <c r="G92" s="43">
        <f t="shared" si="449"/>
        <v>0.21315468940316687</v>
      </c>
      <c r="H92" s="43">
        <f t="shared" si="449"/>
        <v>0.21315468940316687</v>
      </c>
      <c r="K92" s="43">
        <f t="shared" ref="K92:O92" si="495">K38</f>
        <v>0.21315468940316687</v>
      </c>
      <c r="L92" s="43">
        <f t="shared" si="495"/>
        <v>0.21315468940316687</v>
      </c>
      <c r="M92" s="43">
        <f t="shared" si="495"/>
        <v>0.21315468940316687</v>
      </c>
      <c r="N92" s="43">
        <f t="shared" si="495"/>
        <v>0.21315468940316687</v>
      </c>
      <c r="O92" s="43">
        <f t="shared" si="495"/>
        <v>0.21315468940316687</v>
      </c>
      <c r="R92" s="43">
        <f t="shared" ref="R92:V92" si="496">R38</f>
        <v>0.21315468940316687</v>
      </c>
      <c r="S92" s="43">
        <f t="shared" si="496"/>
        <v>0.21315468940316687</v>
      </c>
      <c r="T92" s="43">
        <f t="shared" si="496"/>
        <v>0.21315468940316687</v>
      </c>
      <c r="U92" s="43">
        <f t="shared" si="496"/>
        <v>0.21315468940316687</v>
      </c>
      <c r="V92" s="43">
        <f t="shared" si="496"/>
        <v>0.21315468940316687</v>
      </c>
      <c r="Y92" s="43">
        <f t="shared" ref="Y92:AC92" si="497">Y38</f>
        <v>0.31315468940316687</v>
      </c>
      <c r="Z92" s="43">
        <f t="shared" si="497"/>
        <v>0.31315468940316687</v>
      </c>
      <c r="AA92" s="43">
        <f t="shared" si="497"/>
        <v>0.31315468940316687</v>
      </c>
      <c r="AB92" s="43">
        <f t="shared" si="497"/>
        <v>0.31315468940316687</v>
      </c>
      <c r="AC92" s="43">
        <f t="shared" si="497"/>
        <v>0.31315468940316687</v>
      </c>
      <c r="AF92" s="43">
        <f t="shared" ref="AF92:AJ92" si="498">AF38</f>
        <v>0.11315468940316686</v>
      </c>
      <c r="AG92" s="43">
        <f t="shared" si="498"/>
        <v>0.11315468940316686</v>
      </c>
      <c r="AH92" s="43">
        <f t="shared" si="498"/>
        <v>0.11315468940316686</v>
      </c>
      <c r="AI92" s="43">
        <f t="shared" si="498"/>
        <v>0.11315468940316686</v>
      </c>
      <c r="AJ92" s="43">
        <f t="shared" si="498"/>
        <v>0.11315468940316686</v>
      </c>
      <c r="AK92" s="142"/>
      <c r="AX92" s="142"/>
      <c r="AZ92" s="42" t="s">
        <v>461</v>
      </c>
      <c r="BA92" s="43">
        <f t="shared" ref="BA92:BE92" si="499">BA38</f>
        <v>0.21315468940316687</v>
      </c>
      <c r="BB92" s="43">
        <f t="shared" si="499"/>
        <v>0.21315468940316687</v>
      </c>
      <c r="BC92" s="43">
        <f t="shared" si="499"/>
        <v>0.21315468940316687</v>
      </c>
      <c r="BD92" s="43">
        <f t="shared" si="499"/>
        <v>0.21315468940316687</v>
      </c>
      <c r="BE92" s="43">
        <f t="shared" si="499"/>
        <v>0.21315468940316687</v>
      </c>
      <c r="BH92" s="43">
        <f t="shared" ref="BH92:BL92" si="500">BH38</f>
        <v>0.21315468940316687</v>
      </c>
      <c r="BI92" s="43">
        <f t="shared" si="500"/>
        <v>0.21315468940316687</v>
      </c>
      <c r="BJ92" s="43">
        <f t="shared" si="500"/>
        <v>0.21315468940316687</v>
      </c>
      <c r="BK92" s="43">
        <f t="shared" si="500"/>
        <v>0.21315468940316687</v>
      </c>
      <c r="BL92" s="43">
        <f t="shared" si="500"/>
        <v>0.21315468940316687</v>
      </c>
      <c r="BO92" s="43">
        <f t="shared" ref="BO92:BS92" si="501">BO38</f>
        <v>0.21315468940316687</v>
      </c>
      <c r="BP92" s="43">
        <f t="shared" si="501"/>
        <v>0.21315468940316687</v>
      </c>
      <c r="BQ92" s="43">
        <f t="shared" si="501"/>
        <v>0.21315468940316687</v>
      </c>
      <c r="BR92" s="43">
        <f t="shared" si="501"/>
        <v>0.21315468940316687</v>
      </c>
      <c r="BS92" s="43">
        <f t="shared" si="501"/>
        <v>0.21315468940316687</v>
      </c>
      <c r="BV92" s="43">
        <f t="shared" ref="BV92:BZ92" si="502">BV38</f>
        <v>0.31315468940316687</v>
      </c>
      <c r="BW92" s="43">
        <f t="shared" si="502"/>
        <v>0.31315468940316687</v>
      </c>
      <c r="BX92" s="43">
        <f t="shared" si="502"/>
        <v>0.31315468940316687</v>
      </c>
      <c r="BY92" s="43">
        <f t="shared" si="502"/>
        <v>0.31315468940316687</v>
      </c>
      <c r="BZ92" s="43">
        <f t="shared" si="502"/>
        <v>0.31315468940316687</v>
      </c>
      <c r="CC92" s="43">
        <f t="shared" ref="CC92:CG92" si="503">CC38</f>
        <v>0.11315468940316686</v>
      </c>
      <c r="CD92" s="43">
        <f t="shared" si="503"/>
        <v>0.11315468940316686</v>
      </c>
      <c r="CE92" s="43">
        <f t="shared" si="503"/>
        <v>0.11315468940316686</v>
      </c>
      <c r="CF92" s="43">
        <f t="shared" si="503"/>
        <v>0.11315468940316686</v>
      </c>
      <c r="CG92" s="43">
        <f t="shared" si="503"/>
        <v>0.11315468940316686</v>
      </c>
      <c r="CH92" s="142"/>
    </row>
    <row r="93" spans="1:86" x14ac:dyDescent="0.3">
      <c r="A93" s="142"/>
      <c r="C93" s="42" t="s">
        <v>303</v>
      </c>
      <c r="D93" s="43">
        <f t="shared" si="449"/>
        <v>314898.41823560122</v>
      </c>
      <c r="E93" s="43">
        <f t="shared" si="449"/>
        <v>314898.41823560122</v>
      </c>
      <c r="F93" s="43">
        <f t="shared" si="449"/>
        <v>314898.41823560122</v>
      </c>
      <c r="G93" s="43">
        <f t="shared" si="449"/>
        <v>314898.41823560122</v>
      </c>
      <c r="H93" s="43">
        <f t="shared" si="449"/>
        <v>314898.41823560122</v>
      </c>
      <c r="K93" s="43">
        <f t="shared" ref="K93:O93" si="504">K39</f>
        <v>266118.87080702977</v>
      </c>
      <c r="L93" s="43">
        <f t="shared" si="504"/>
        <v>266118.87080702977</v>
      </c>
      <c r="M93" s="43">
        <f t="shared" si="504"/>
        <v>266118.87080702977</v>
      </c>
      <c r="N93" s="43">
        <f t="shared" si="504"/>
        <v>266118.87080702977</v>
      </c>
      <c r="O93" s="43">
        <f t="shared" si="504"/>
        <v>266118.87080702977</v>
      </c>
      <c r="R93" s="43">
        <f t="shared" ref="R93:V93" si="505">R39</f>
        <v>363677.9656641726</v>
      </c>
      <c r="S93" s="43">
        <f t="shared" si="505"/>
        <v>363677.9656641726</v>
      </c>
      <c r="T93" s="43">
        <f t="shared" si="505"/>
        <v>363677.9656641726</v>
      </c>
      <c r="U93" s="43">
        <f t="shared" si="505"/>
        <v>363677.9656641726</v>
      </c>
      <c r="V93" s="43">
        <f t="shared" si="505"/>
        <v>363677.9656641726</v>
      </c>
      <c r="Y93" s="43">
        <f t="shared" ref="Y93:AC93" si="506">Y39</f>
        <v>314898.41823560122</v>
      </c>
      <c r="Z93" s="43">
        <f t="shared" si="506"/>
        <v>314898.41823560122</v>
      </c>
      <c r="AA93" s="43">
        <f t="shared" si="506"/>
        <v>314898.41823560122</v>
      </c>
      <c r="AB93" s="43">
        <f t="shared" si="506"/>
        <v>314898.41823560122</v>
      </c>
      <c r="AC93" s="43">
        <f t="shared" si="506"/>
        <v>314898.41823560122</v>
      </c>
      <c r="AF93" s="43">
        <f t="shared" ref="AF93:AJ93" si="507">AF39</f>
        <v>314898.41823560122</v>
      </c>
      <c r="AG93" s="43">
        <f t="shared" si="507"/>
        <v>314898.41823560122</v>
      </c>
      <c r="AH93" s="43">
        <f t="shared" si="507"/>
        <v>314898.41823560122</v>
      </c>
      <c r="AI93" s="43">
        <f t="shared" si="507"/>
        <v>314898.41823560122</v>
      </c>
      <c r="AJ93" s="43">
        <f t="shared" si="507"/>
        <v>314898.41823560122</v>
      </c>
      <c r="AK93" s="142"/>
      <c r="AX93" s="142"/>
      <c r="AZ93" s="42" t="s">
        <v>303</v>
      </c>
      <c r="BA93" s="43">
        <f t="shared" ref="BA93:BE93" si="508">BA39</f>
        <v>646897.72222028882</v>
      </c>
      <c r="BB93" s="43">
        <f t="shared" si="508"/>
        <v>646897.72222028882</v>
      </c>
      <c r="BC93" s="43">
        <f t="shared" si="508"/>
        <v>646897.72222028882</v>
      </c>
      <c r="BD93" s="43">
        <f t="shared" si="508"/>
        <v>646897.72222028882</v>
      </c>
      <c r="BE93" s="43">
        <f t="shared" si="508"/>
        <v>646897.72222028882</v>
      </c>
      <c r="BH93" s="43">
        <f t="shared" ref="BH93:BL93" si="509">BH39</f>
        <v>546689.60336314596</v>
      </c>
      <c r="BI93" s="43">
        <f t="shared" si="509"/>
        <v>546689.60336314596</v>
      </c>
      <c r="BJ93" s="43">
        <f t="shared" si="509"/>
        <v>546689.60336314596</v>
      </c>
      <c r="BK93" s="43">
        <f t="shared" si="509"/>
        <v>546689.60336314596</v>
      </c>
      <c r="BL93" s="43">
        <f t="shared" si="509"/>
        <v>546689.60336314596</v>
      </c>
      <c r="BO93" s="43">
        <f t="shared" ref="BO93:BS93" si="510">BO39</f>
        <v>747105.84107743169</v>
      </c>
      <c r="BP93" s="43">
        <f t="shared" si="510"/>
        <v>747105.84107743169</v>
      </c>
      <c r="BQ93" s="43">
        <f t="shared" si="510"/>
        <v>747105.84107743169</v>
      </c>
      <c r="BR93" s="43">
        <f t="shared" si="510"/>
        <v>747105.84107743169</v>
      </c>
      <c r="BS93" s="43">
        <f t="shared" si="510"/>
        <v>747105.84107743169</v>
      </c>
      <c r="BV93" s="43">
        <f t="shared" ref="BV93:BZ93" si="511">BV39</f>
        <v>646897.72222028882</v>
      </c>
      <c r="BW93" s="43">
        <f t="shared" si="511"/>
        <v>646897.72222028882</v>
      </c>
      <c r="BX93" s="43">
        <f t="shared" si="511"/>
        <v>646897.72222028882</v>
      </c>
      <c r="BY93" s="43">
        <f t="shared" si="511"/>
        <v>646897.72222028882</v>
      </c>
      <c r="BZ93" s="43">
        <f t="shared" si="511"/>
        <v>646897.72222028882</v>
      </c>
      <c r="CC93" s="43">
        <f t="shared" ref="CC93:CG93" si="512">CC39</f>
        <v>646897.72222028882</v>
      </c>
      <c r="CD93" s="43">
        <f t="shared" si="512"/>
        <v>646897.72222028882</v>
      </c>
      <c r="CE93" s="43">
        <f t="shared" si="512"/>
        <v>646897.72222028882</v>
      </c>
      <c r="CF93" s="43">
        <f t="shared" si="512"/>
        <v>646897.72222028882</v>
      </c>
      <c r="CG93" s="43">
        <f t="shared" si="512"/>
        <v>646897.72222028882</v>
      </c>
      <c r="CH93" s="142"/>
    </row>
    <row r="94" spans="1:86" x14ac:dyDescent="0.3">
      <c r="A94" s="142"/>
      <c r="C94" s="42" t="s">
        <v>304</v>
      </c>
      <c r="D94" s="43">
        <f t="shared" si="449"/>
        <v>487795.47428571433</v>
      </c>
      <c r="E94" s="43">
        <f t="shared" si="449"/>
        <v>487795.47428571433</v>
      </c>
      <c r="F94" s="43">
        <f t="shared" si="449"/>
        <v>487795.47428571433</v>
      </c>
      <c r="G94" s="43">
        <f t="shared" si="449"/>
        <v>487795.47428571433</v>
      </c>
      <c r="H94" s="43">
        <f t="shared" si="449"/>
        <v>487795.47428571433</v>
      </c>
      <c r="K94" s="43">
        <f t="shared" ref="K94:O94" si="513">K40</f>
        <v>487795.47428571433</v>
      </c>
      <c r="L94" s="43">
        <f t="shared" si="513"/>
        <v>487795.47428571433</v>
      </c>
      <c r="M94" s="43">
        <f t="shared" si="513"/>
        <v>487795.47428571433</v>
      </c>
      <c r="N94" s="43">
        <f t="shared" si="513"/>
        <v>487795.47428571433</v>
      </c>
      <c r="O94" s="43">
        <f t="shared" si="513"/>
        <v>487795.47428571433</v>
      </c>
      <c r="R94" s="43">
        <f t="shared" ref="R94:V94" si="514">R40</f>
        <v>487795.47428571433</v>
      </c>
      <c r="S94" s="43">
        <f t="shared" si="514"/>
        <v>487795.47428571433</v>
      </c>
      <c r="T94" s="43">
        <f t="shared" si="514"/>
        <v>487795.47428571433</v>
      </c>
      <c r="U94" s="43">
        <f t="shared" si="514"/>
        <v>487795.47428571433</v>
      </c>
      <c r="V94" s="43">
        <f t="shared" si="514"/>
        <v>487795.47428571433</v>
      </c>
      <c r="Y94" s="43">
        <f t="shared" ref="Y94:AC94" si="515">Y40</f>
        <v>487795.47428571433</v>
      </c>
      <c r="Z94" s="43">
        <f t="shared" si="515"/>
        <v>487795.47428571433</v>
      </c>
      <c r="AA94" s="43">
        <f t="shared" si="515"/>
        <v>487795.47428571433</v>
      </c>
      <c r="AB94" s="43">
        <f t="shared" si="515"/>
        <v>487795.47428571433</v>
      </c>
      <c r="AC94" s="43">
        <f t="shared" si="515"/>
        <v>487795.47428571433</v>
      </c>
      <c r="AF94" s="43">
        <f t="shared" ref="AF94:AJ94" si="516">AF40</f>
        <v>487795.47428571433</v>
      </c>
      <c r="AG94" s="43">
        <f t="shared" si="516"/>
        <v>487795.47428571433</v>
      </c>
      <c r="AH94" s="43">
        <f t="shared" si="516"/>
        <v>487795.47428571433</v>
      </c>
      <c r="AI94" s="43">
        <f t="shared" si="516"/>
        <v>487795.47428571433</v>
      </c>
      <c r="AJ94" s="43">
        <f t="shared" si="516"/>
        <v>487795.47428571433</v>
      </c>
      <c r="AK94" s="142"/>
      <c r="AX94" s="142"/>
      <c r="AZ94" s="42" t="s">
        <v>304</v>
      </c>
      <c r="BA94" s="43">
        <f t="shared" ref="BA94:BE94" si="517">BA40</f>
        <v>1002081.1885714286</v>
      </c>
      <c r="BB94" s="43">
        <f t="shared" si="517"/>
        <v>1002081.1885714286</v>
      </c>
      <c r="BC94" s="43">
        <f t="shared" si="517"/>
        <v>1002081.1885714286</v>
      </c>
      <c r="BD94" s="43">
        <f t="shared" si="517"/>
        <v>1002081.1885714286</v>
      </c>
      <c r="BE94" s="43">
        <f t="shared" si="517"/>
        <v>1002081.1885714286</v>
      </c>
      <c r="BH94" s="43">
        <f t="shared" ref="BH94:BL94" si="518">BH40</f>
        <v>1002081.1885714286</v>
      </c>
      <c r="BI94" s="43">
        <f t="shared" si="518"/>
        <v>1002081.1885714286</v>
      </c>
      <c r="BJ94" s="43">
        <f t="shared" si="518"/>
        <v>1002081.1885714286</v>
      </c>
      <c r="BK94" s="43">
        <f t="shared" si="518"/>
        <v>1002081.1885714286</v>
      </c>
      <c r="BL94" s="43">
        <f t="shared" si="518"/>
        <v>1002081.1885714286</v>
      </c>
      <c r="BO94" s="43">
        <f t="shared" ref="BO94:BS94" si="519">BO40</f>
        <v>1002081.1885714286</v>
      </c>
      <c r="BP94" s="43">
        <f t="shared" si="519"/>
        <v>1002081.1885714286</v>
      </c>
      <c r="BQ94" s="43">
        <f t="shared" si="519"/>
        <v>1002081.1885714286</v>
      </c>
      <c r="BR94" s="43">
        <f t="shared" si="519"/>
        <v>1002081.1885714286</v>
      </c>
      <c r="BS94" s="43">
        <f t="shared" si="519"/>
        <v>1002081.1885714286</v>
      </c>
      <c r="BV94" s="43">
        <f t="shared" ref="BV94:BZ94" si="520">BV40</f>
        <v>1002081.1885714286</v>
      </c>
      <c r="BW94" s="43">
        <f t="shared" si="520"/>
        <v>1002081.1885714286</v>
      </c>
      <c r="BX94" s="43">
        <f t="shared" si="520"/>
        <v>1002081.1885714286</v>
      </c>
      <c r="BY94" s="43">
        <f t="shared" si="520"/>
        <v>1002081.1885714286</v>
      </c>
      <c r="BZ94" s="43">
        <f t="shared" si="520"/>
        <v>1002081.1885714286</v>
      </c>
      <c r="CC94" s="43">
        <f t="shared" ref="CC94:CG94" si="521">CC40</f>
        <v>1002081.1885714286</v>
      </c>
      <c r="CD94" s="43">
        <f t="shared" si="521"/>
        <v>1002081.1885714286</v>
      </c>
      <c r="CE94" s="43">
        <f t="shared" si="521"/>
        <v>1002081.1885714286</v>
      </c>
      <c r="CF94" s="43">
        <f t="shared" si="521"/>
        <v>1002081.1885714286</v>
      </c>
      <c r="CG94" s="43">
        <f t="shared" si="521"/>
        <v>1002081.1885714286</v>
      </c>
      <c r="CH94" s="142"/>
    </row>
    <row r="95" spans="1:86" x14ac:dyDescent="0.3">
      <c r="A95" s="142"/>
      <c r="C95" s="42" t="s">
        <v>428</v>
      </c>
      <c r="D95" s="43">
        <f t="shared" si="449"/>
        <v>220165.02431000001</v>
      </c>
      <c r="E95" s="43">
        <f t="shared" si="449"/>
        <v>220165.02431000001</v>
      </c>
      <c r="F95" s="43">
        <f t="shared" si="449"/>
        <v>220165.02431000001</v>
      </c>
      <c r="G95" s="43">
        <f t="shared" si="449"/>
        <v>220165.02431000001</v>
      </c>
      <c r="H95" s="43">
        <f t="shared" si="449"/>
        <v>220165.02431000001</v>
      </c>
      <c r="K95" s="43">
        <f t="shared" ref="K95:O95" si="522">K41</f>
        <v>220165.02431000001</v>
      </c>
      <c r="L95" s="43">
        <f t="shared" si="522"/>
        <v>220165.02431000001</v>
      </c>
      <c r="M95" s="43">
        <f t="shared" si="522"/>
        <v>220165.02431000001</v>
      </c>
      <c r="N95" s="43">
        <f t="shared" si="522"/>
        <v>220165.02431000001</v>
      </c>
      <c r="O95" s="43">
        <f t="shared" si="522"/>
        <v>220165.02431000001</v>
      </c>
      <c r="R95" s="43">
        <f t="shared" ref="R95:V95" si="523">R41</f>
        <v>220165.02431000001</v>
      </c>
      <c r="S95" s="43">
        <f t="shared" si="523"/>
        <v>220165.02431000001</v>
      </c>
      <c r="T95" s="43">
        <f t="shared" si="523"/>
        <v>220165.02431000001</v>
      </c>
      <c r="U95" s="43">
        <f t="shared" si="523"/>
        <v>220165.02431000001</v>
      </c>
      <c r="V95" s="43">
        <f t="shared" si="523"/>
        <v>220165.02431000001</v>
      </c>
      <c r="Y95" s="43">
        <f t="shared" ref="Y95:AC95" si="524">Y41</f>
        <v>220165.02431000001</v>
      </c>
      <c r="Z95" s="43">
        <f t="shared" si="524"/>
        <v>220165.02431000001</v>
      </c>
      <c r="AA95" s="43">
        <f t="shared" si="524"/>
        <v>220165.02431000001</v>
      </c>
      <c r="AB95" s="43">
        <f t="shared" si="524"/>
        <v>220165.02431000001</v>
      </c>
      <c r="AC95" s="43">
        <f t="shared" si="524"/>
        <v>220165.02431000001</v>
      </c>
      <c r="AF95" s="43">
        <f t="shared" ref="AF95:AJ95" si="525">AF41</f>
        <v>220165.02431000001</v>
      </c>
      <c r="AG95" s="43">
        <f t="shared" si="525"/>
        <v>220165.02431000001</v>
      </c>
      <c r="AH95" s="43">
        <f t="shared" si="525"/>
        <v>220165.02431000001</v>
      </c>
      <c r="AI95" s="43">
        <f t="shared" si="525"/>
        <v>220165.02431000001</v>
      </c>
      <c r="AJ95" s="43">
        <f t="shared" si="525"/>
        <v>220165.02431000001</v>
      </c>
      <c r="AK95" s="142"/>
      <c r="AX95" s="142"/>
      <c r="AZ95" s="42" t="s">
        <v>428</v>
      </c>
      <c r="BA95" s="43">
        <f t="shared" ref="BA95:BE95" si="526">BA41</f>
        <v>220165.02431000001</v>
      </c>
      <c r="BB95" s="43">
        <f t="shared" si="526"/>
        <v>220165.02431000001</v>
      </c>
      <c r="BC95" s="43">
        <f t="shared" si="526"/>
        <v>220165.02431000001</v>
      </c>
      <c r="BD95" s="43">
        <f t="shared" si="526"/>
        <v>220165.02431000001</v>
      </c>
      <c r="BE95" s="43">
        <f t="shared" si="526"/>
        <v>220165.02431000001</v>
      </c>
      <c r="BH95" s="43">
        <f t="shared" ref="BH95:BL95" si="527">BH41</f>
        <v>220165.02431000001</v>
      </c>
      <c r="BI95" s="43">
        <f t="shared" si="527"/>
        <v>220165.02431000001</v>
      </c>
      <c r="BJ95" s="43">
        <f t="shared" si="527"/>
        <v>220165.02431000001</v>
      </c>
      <c r="BK95" s="43">
        <f t="shared" si="527"/>
        <v>220165.02431000001</v>
      </c>
      <c r="BL95" s="43">
        <f t="shared" si="527"/>
        <v>220165.02431000001</v>
      </c>
      <c r="BO95" s="43">
        <f t="shared" ref="BO95:BS95" si="528">BO41</f>
        <v>220165.02431000001</v>
      </c>
      <c r="BP95" s="43">
        <f t="shared" si="528"/>
        <v>220165.02431000001</v>
      </c>
      <c r="BQ95" s="43">
        <f t="shared" si="528"/>
        <v>220165.02431000001</v>
      </c>
      <c r="BR95" s="43">
        <f t="shared" si="528"/>
        <v>220165.02431000001</v>
      </c>
      <c r="BS95" s="43">
        <f t="shared" si="528"/>
        <v>220165.02431000001</v>
      </c>
      <c r="BV95" s="43">
        <f t="shared" ref="BV95:BZ95" si="529">BV41</f>
        <v>220165.02431000001</v>
      </c>
      <c r="BW95" s="43">
        <f t="shared" si="529"/>
        <v>220165.02431000001</v>
      </c>
      <c r="BX95" s="43">
        <f t="shared" si="529"/>
        <v>220165.02431000001</v>
      </c>
      <c r="BY95" s="43">
        <f t="shared" si="529"/>
        <v>220165.02431000001</v>
      </c>
      <c r="BZ95" s="43">
        <f t="shared" si="529"/>
        <v>220165.02431000001</v>
      </c>
      <c r="CC95" s="43">
        <f t="shared" ref="CC95:CG95" si="530">CC41</f>
        <v>220165.02431000001</v>
      </c>
      <c r="CD95" s="43">
        <f t="shared" si="530"/>
        <v>220165.02431000001</v>
      </c>
      <c r="CE95" s="43">
        <f t="shared" si="530"/>
        <v>220165.02431000001</v>
      </c>
      <c r="CF95" s="43">
        <f t="shared" si="530"/>
        <v>220165.02431000001</v>
      </c>
      <c r="CG95" s="43">
        <f t="shared" si="530"/>
        <v>220165.02431000001</v>
      </c>
      <c r="CH95" s="142"/>
    </row>
    <row r="96" spans="1:86" x14ac:dyDescent="0.3">
      <c r="A96" s="142"/>
      <c r="C96" s="42" t="s">
        <v>305</v>
      </c>
      <c r="D96" s="43">
        <f t="shared" si="449"/>
        <v>29003.817150000003</v>
      </c>
      <c r="E96" s="43">
        <f t="shared" si="449"/>
        <v>29003.817150000003</v>
      </c>
      <c r="F96" s="43">
        <f t="shared" si="449"/>
        <v>29003.817150000003</v>
      </c>
      <c r="G96" s="43">
        <f t="shared" si="449"/>
        <v>29003.817150000003</v>
      </c>
      <c r="H96" s="43">
        <f t="shared" si="449"/>
        <v>29003.817150000003</v>
      </c>
      <c r="K96" s="43">
        <f t="shared" ref="K96:O96" si="531">K42</f>
        <v>29003.817150000003</v>
      </c>
      <c r="L96" s="43">
        <f t="shared" si="531"/>
        <v>29003.817150000003</v>
      </c>
      <c r="M96" s="43">
        <f t="shared" si="531"/>
        <v>29003.817150000003</v>
      </c>
      <c r="N96" s="43">
        <f t="shared" si="531"/>
        <v>29003.817150000003</v>
      </c>
      <c r="O96" s="43">
        <f t="shared" si="531"/>
        <v>29003.817150000003</v>
      </c>
      <c r="R96" s="43">
        <f t="shared" ref="R96:V96" si="532">R42</f>
        <v>29003.817150000003</v>
      </c>
      <c r="S96" s="43">
        <f t="shared" si="532"/>
        <v>29003.817150000003</v>
      </c>
      <c r="T96" s="43">
        <f t="shared" si="532"/>
        <v>29003.817150000003</v>
      </c>
      <c r="U96" s="43">
        <f t="shared" si="532"/>
        <v>29003.817150000003</v>
      </c>
      <c r="V96" s="43">
        <f t="shared" si="532"/>
        <v>29003.817150000003</v>
      </c>
      <c r="Y96" s="43">
        <f t="shared" ref="Y96:AC96" si="533">Y42</f>
        <v>29003.817150000003</v>
      </c>
      <c r="Z96" s="43">
        <f t="shared" si="533"/>
        <v>29003.817150000003</v>
      </c>
      <c r="AA96" s="43">
        <f t="shared" si="533"/>
        <v>29003.817150000003</v>
      </c>
      <c r="AB96" s="43">
        <f t="shared" si="533"/>
        <v>29003.817150000003</v>
      </c>
      <c r="AC96" s="43">
        <f t="shared" si="533"/>
        <v>29003.817150000003</v>
      </c>
      <c r="AF96" s="43">
        <f t="shared" ref="AF96:AJ96" si="534">AF42</f>
        <v>29003.817150000003</v>
      </c>
      <c r="AG96" s="43">
        <f t="shared" si="534"/>
        <v>29003.817150000003</v>
      </c>
      <c r="AH96" s="43">
        <f t="shared" si="534"/>
        <v>29003.817150000003</v>
      </c>
      <c r="AI96" s="43">
        <f t="shared" si="534"/>
        <v>29003.817150000003</v>
      </c>
      <c r="AJ96" s="43">
        <f t="shared" si="534"/>
        <v>29003.817150000003</v>
      </c>
      <c r="AK96" s="142"/>
      <c r="AX96" s="142"/>
      <c r="AZ96" s="42" t="s">
        <v>305</v>
      </c>
      <c r="BA96" s="43">
        <f t="shared" ref="BA96:BE96" si="535">BA42</f>
        <v>29003.817150000003</v>
      </c>
      <c r="BB96" s="43">
        <f t="shared" si="535"/>
        <v>29003.817150000003</v>
      </c>
      <c r="BC96" s="43">
        <f t="shared" si="535"/>
        <v>29003.817150000003</v>
      </c>
      <c r="BD96" s="43">
        <f t="shared" si="535"/>
        <v>29003.817150000003</v>
      </c>
      <c r="BE96" s="43">
        <f t="shared" si="535"/>
        <v>29003.817150000003</v>
      </c>
      <c r="BH96" s="43">
        <f t="shared" ref="BH96:BL96" si="536">BH42</f>
        <v>29003.817150000003</v>
      </c>
      <c r="BI96" s="43">
        <f t="shared" si="536"/>
        <v>29003.817150000003</v>
      </c>
      <c r="BJ96" s="43">
        <f t="shared" si="536"/>
        <v>29003.817150000003</v>
      </c>
      <c r="BK96" s="43">
        <f t="shared" si="536"/>
        <v>29003.817150000003</v>
      </c>
      <c r="BL96" s="43">
        <f t="shared" si="536"/>
        <v>29003.817150000003</v>
      </c>
      <c r="BO96" s="43">
        <f t="shared" ref="BO96:BS96" si="537">BO42</f>
        <v>29003.817150000003</v>
      </c>
      <c r="BP96" s="43">
        <f t="shared" si="537"/>
        <v>29003.817150000003</v>
      </c>
      <c r="BQ96" s="43">
        <f t="shared" si="537"/>
        <v>29003.817150000003</v>
      </c>
      <c r="BR96" s="43">
        <f t="shared" si="537"/>
        <v>29003.817150000003</v>
      </c>
      <c r="BS96" s="43">
        <f t="shared" si="537"/>
        <v>29003.817150000003</v>
      </c>
      <c r="BV96" s="43">
        <f t="shared" ref="BV96:BZ96" si="538">BV42</f>
        <v>29003.817150000003</v>
      </c>
      <c r="BW96" s="43">
        <f t="shared" si="538"/>
        <v>29003.817150000003</v>
      </c>
      <c r="BX96" s="43">
        <f t="shared" si="538"/>
        <v>29003.817150000003</v>
      </c>
      <c r="BY96" s="43">
        <f t="shared" si="538"/>
        <v>29003.817150000003</v>
      </c>
      <c r="BZ96" s="43">
        <f t="shared" si="538"/>
        <v>29003.817150000003</v>
      </c>
      <c r="CC96" s="43">
        <f t="shared" ref="CC96:CG96" si="539">CC42</f>
        <v>29003.817150000003</v>
      </c>
      <c r="CD96" s="43">
        <f t="shared" si="539"/>
        <v>29003.817150000003</v>
      </c>
      <c r="CE96" s="43">
        <f t="shared" si="539"/>
        <v>29003.817150000003</v>
      </c>
      <c r="CF96" s="43">
        <f t="shared" si="539"/>
        <v>29003.817150000003</v>
      </c>
      <c r="CG96" s="43">
        <f t="shared" si="539"/>
        <v>29003.817150000003</v>
      </c>
      <c r="CH96" s="142"/>
    </row>
    <row r="97" spans="1:86" ht="15.6" x14ac:dyDescent="0.3">
      <c r="A97" s="142"/>
      <c r="C97" s="46" t="s">
        <v>156</v>
      </c>
      <c r="D97" s="47">
        <f>D94/((D85*$D$15)+D94*D88)</f>
        <v>0.51905145379827045</v>
      </c>
      <c r="E97" s="47">
        <f>E94/((E85*$D$15)+E94*E88)</f>
        <v>0.66944015404005852</v>
      </c>
      <c r="F97" s="47">
        <f>F94/((F85*$D$15)+F94*F88)</f>
        <v>0.67756430711162496</v>
      </c>
      <c r="G97" s="47">
        <f>G94/((G85*$D$15)+G94*G88)</f>
        <v>0.68846990503598049</v>
      </c>
      <c r="H97" s="47">
        <f>H94/((H85*$D$15)+H94*H88)</f>
        <v>0.66119064536216299</v>
      </c>
      <c r="K97" s="47">
        <f>K94/((K85*$D$15)+K94*K88)</f>
        <v>0.51905145379827045</v>
      </c>
      <c r="L97" s="47">
        <f>L94/((L85*$D$15)+L94*L88)</f>
        <v>0.66944015404005852</v>
      </c>
      <c r="M97" s="47">
        <f>M94/((M85*$D$15)+M94*M88)</f>
        <v>0.67756430711162496</v>
      </c>
      <c r="N97" s="47">
        <f>N94/((N85*$D$15)+N94*N88)</f>
        <v>0.68846990503598049</v>
      </c>
      <c r="O97" s="47">
        <f>O94/((O85*$D$15)+O94*O88)</f>
        <v>0.66119064536216299</v>
      </c>
      <c r="R97" s="47">
        <f>R94/((R85*$D$15)+R94*R88)</f>
        <v>0.51905145379827045</v>
      </c>
      <c r="S97" s="47">
        <f>S94/((S85*$D$15)+S94*S88)</f>
        <v>0.66944015404005852</v>
      </c>
      <c r="T97" s="47">
        <f>T94/((T85*$D$15)+T94*T88)</f>
        <v>0.67756430711162496</v>
      </c>
      <c r="U97" s="47">
        <f>U94/((U85*$D$15)+U94*U88)</f>
        <v>0.68846990503598049</v>
      </c>
      <c r="V97" s="47">
        <f>V94/((V85*$D$15)+V94*V88)</f>
        <v>0.66119064536216299</v>
      </c>
      <c r="Y97" s="47">
        <f>Y94/((Y85*$D$15)+Y94*Y88)</f>
        <v>0.51905145379827045</v>
      </c>
      <c r="Z97" s="47">
        <f>Z94/((Z85*$D$15)+Z94*Z88)</f>
        <v>0.66944015404005852</v>
      </c>
      <c r="AA97" s="47">
        <f>AA94/((AA85*$D$15)+AA94*AA88)</f>
        <v>0.67756430711162496</v>
      </c>
      <c r="AB97" s="47">
        <f>AB94/((AB85*$D$15)+AB94*AB88)</f>
        <v>0.68846990503598049</v>
      </c>
      <c r="AC97" s="47">
        <f>AC94/((AC85*$D$15)+AC94*AC88)</f>
        <v>0.66119064536216299</v>
      </c>
      <c r="AF97" s="47">
        <f>AF94/((AF85*$D$15)+AF94*AF88)</f>
        <v>0.51905145379827045</v>
      </c>
      <c r="AG97" s="47">
        <f>AG94/((AG85*$D$15)+AG94*AG88)</f>
        <v>0.66944015404005852</v>
      </c>
      <c r="AH97" s="47">
        <f>AH94/((AH85*$D$15)+AH94*AH88)</f>
        <v>0.67756430711162496</v>
      </c>
      <c r="AI97" s="47">
        <f>AI94/((AI85*$D$15)+AI94*AI88)</f>
        <v>0.68846990503598049</v>
      </c>
      <c r="AJ97" s="47">
        <f>AJ94/((AJ85*$D$15)+AJ94*AJ88)</f>
        <v>0.66119064536216299</v>
      </c>
      <c r="AK97" s="142"/>
      <c r="AX97" s="142"/>
      <c r="AZ97" s="46" t="s">
        <v>156</v>
      </c>
      <c r="BA97" s="47">
        <f>BA94/((BA85*$D$15)+BA94*BA88)</f>
        <v>1.0662905360356918</v>
      </c>
      <c r="BB97" s="47">
        <f>BB94/((BB85*$D$15)+BB94*BB88)</f>
        <v>1.3752349511241628</v>
      </c>
      <c r="BC97" s="47">
        <f>BC94/((BC85*$D$15)+BC94*BC88)</f>
        <v>1.3919244478399997</v>
      </c>
      <c r="BD97" s="47">
        <f>BD94/((BD85*$D$15)+BD94*BD88)</f>
        <v>1.4143278835137783</v>
      </c>
      <c r="BE97" s="47">
        <f>BE94/((BE85*$D$15)+BE94*BE88)</f>
        <v>1.3582879356292346</v>
      </c>
      <c r="BH97" s="47">
        <f>BH94/((BH85*$D$15)+BH94*BH88)</f>
        <v>1.0662905360356918</v>
      </c>
      <c r="BI97" s="47">
        <f>BI94/((BI85*$D$15)+BI94*BI88)</f>
        <v>1.3752349511241628</v>
      </c>
      <c r="BJ97" s="47">
        <f>BJ94/((BJ85*$D$15)+BJ94*BJ88)</f>
        <v>1.3919244478399997</v>
      </c>
      <c r="BK97" s="47">
        <f>BK94/((BK85*$D$15)+BK94*BK88)</f>
        <v>1.4143278835137783</v>
      </c>
      <c r="BL97" s="47">
        <f>BL94/((BL85*$D$15)+BL94*BL88)</f>
        <v>1.3582879356292346</v>
      </c>
      <c r="BO97" s="47">
        <f>BO94/((BO85*$D$15)+BO94*BO88)</f>
        <v>1.0662905360356918</v>
      </c>
      <c r="BP97" s="47">
        <f>BP94/((BP85*$D$15)+BP94*BP88)</f>
        <v>1.3752349511241628</v>
      </c>
      <c r="BQ97" s="47">
        <f>BQ94/((BQ85*$D$15)+BQ94*BQ88)</f>
        <v>1.3919244478399997</v>
      </c>
      <c r="BR97" s="47">
        <f>BR94/((BR85*$D$15)+BR94*BR88)</f>
        <v>1.4143278835137783</v>
      </c>
      <c r="BS97" s="47">
        <f>BS94/((BS85*$D$15)+BS94*BS88)</f>
        <v>1.3582879356292346</v>
      </c>
      <c r="BV97" s="47">
        <f>BV94/((BV85*$D$15)+BV94*BV88)</f>
        <v>1.0662905360356918</v>
      </c>
      <c r="BW97" s="47">
        <f>BW94/((BW85*$D$15)+BW94*BW88)</f>
        <v>1.3752349511241628</v>
      </c>
      <c r="BX97" s="47">
        <f>BX94/((BX85*$D$15)+BX94*BX88)</f>
        <v>1.3919244478399997</v>
      </c>
      <c r="BY97" s="47">
        <f>BY94/((BY85*$D$15)+BY94*BY88)</f>
        <v>1.4143278835137783</v>
      </c>
      <c r="BZ97" s="47">
        <f>BZ94/((BZ85*$D$15)+BZ94*BZ88)</f>
        <v>1.3582879356292346</v>
      </c>
      <c r="CC97" s="47">
        <f>CC94/((CC85*$D$15)+CC94*CC88)</f>
        <v>1.0662905360356918</v>
      </c>
      <c r="CD97" s="47">
        <f>CD94/((CD85*$D$15)+CD94*CD88)</f>
        <v>1.3752349511241628</v>
      </c>
      <c r="CE97" s="47">
        <f>CE94/((CE85*$D$15)+CE94*CE88)</f>
        <v>1.3919244478399997</v>
      </c>
      <c r="CF97" s="47">
        <f>CF94/((CF85*$D$15)+CF94*CF88)</f>
        <v>1.4143278835137783</v>
      </c>
      <c r="CG97" s="47">
        <f>CG94/((CG85*$D$15)+CG94*CG88)</f>
        <v>1.3582879356292346</v>
      </c>
      <c r="CH97" s="142"/>
    </row>
    <row r="98" spans="1:86" ht="15.6" x14ac:dyDescent="0.3">
      <c r="A98" s="142"/>
      <c r="C98" s="46" t="s">
        <v>157</v>
      </c>
      <c r="D98" s="48">
        <f>D93/((D86+D95+D96)*$BA$15+(D94*D92))</f>
        <v>0.24243688683636208</v>
      </c>
      <c r="E98" s="48">
        <f>E93*(1-E92)/((E86+E95+E96)*$D$15)</f>
        <v>0.25521772391426933</v>
      </c>
      <c r="F98" s="48">
        <f>F93*(1-F92)/((F86+F95+F96)*$D$15)</f>
        <v>0.25753529701693095</v>
      </c>
      <c r="G98" s="48">
        <f>G93*(1-G92)/((G86+G95+G96)*$D$15)</f>
        <v>0.26065952764559835</v>
      </c>
      <c r="H98" s="48">
        <f>H93*(1-H92)/((H86+H95+H96)*$D$15)</f>
        <v>0.25166160317775504</v>
      </c>
      <c r="K98" s="48">
        <f>K93/((K86+K95+K96)*$BA$15+(K94*K92))</f>
        <v>0.20488204078114447</v>
      </c>
      <c r="L98" s="48">
        <f>L93*(1-L92)/((L86+L95+L96)*$D$15)</f>
        <v>0.21568305385132305</v>
      </c>
      <c r="M98" s="48">
        <f>M93*(1-M92)/((M86+M95+M96)*$D$15)</f>
        <v>0.21764162176204407</v>
      </c>
      <c r="N98" s="48">
        <f>N93*(1-N92)/((N86+N95+N96)*$D$15)</f>
        <v>0.22028189138200657</v>
      </c>
      <c r="O98" s="48">
        <f>O93*(1-O92)/((O86+O95+O96)*$D$15)</f>
        <v>0.2126777963458801</v>
      </c>
      <c r="R98" s="48">
        <f>R93/((R86+R95+R96)*$BA$15+(R94*R92))</f>
        <v>0.27999173289157964</v>
      </c>
      <c r="S98" s="48">
        <f>S93*(1-S92)/((S86+S95+S96)*$D$15)</f>
        <v>0.29475239397721553</v>
      </c>
      <c r="T98" s="48">
        <f>T93*(1-T92)/((T86+T95+T96)*$D$15)</f>
        <v>0.2974289722718178</v>
      </c>
      <c r="U98" s="48">
        <f>U93*(1-U92)/((U86+U95+U96)*$D$15)</f>
        <v>0.30103716390919005</v>
      </c>
      <c r="V98" s="48">
        <f>V93*(1-V92)/((V86+V95+V96)*$D$15)</f>
        <v>0.2906454100096299</v>
      </c>
      <c r="Y98" s="48">
        <f>Y93/((Y86+Y95+Y96)*$BA$15+(Y94*Y92))</f>
        <v>0.23366175557668767</v>
      </c>
      <c r="Z98" s="48">
        <f>Z93*(1-Z92)/((Z86+Z95+Z96)*$D$15)</f>
        <v>0.22278215869234747</v>
      </c>
      <c r="AA98" s="48">
        <f>AA93*(1-AA92)/((AA86+AA95+AA96)*$D$15)</f>
        <v>0.22480519193165224</v>
      </c>
      <c r="AB98" s="48">
        <f>AB93*(1-AB92)/((AB86+AB95+AB96)*$D$15)</f>
        <v>0.22753236476680014</v>
      </c>
      <c r="AC98" s="48">
        <f>AC93*(1-AC92)/((AC86+AC95+AC96)*$D$15)</f>
        <v>0.21967798456956042</v>
      </c>
      <c r="AF98" s="48">
        <f>AF93/((AF86+AF95+AF96)*$BA$15+(AF94*AF92))</f>
        <v>0.25189683364572402</v>
      </c>
      <c r="AG98" s="48">
        <f>AG93*(1-AG92)/((AG86+AG95+AG96)*$D$15)</f>
        <v>0.2876532891361912</v>
      </c>
      <c r="AH98" s="48">
        <f>AH93*(1-AH92)/((AH86+AH95+AH96)*$D$15)</f>
        <v>0.29026540210220964</v>
      </c>
      <c r="AI98" s="48">
        <f>AI93*(1-AI92)/((AI86+AI95+AI96)*$D$15)</f>
        <v>0.29378669052439654</v>
      </c>
      <c r="AJ98" s="48">
        <f>AJ93*(1-AJ92)/((AJ86+AJ95+AJ96)*$D$15)</f>
        <v>0.28364522178594959</v>
      </c>
      <c r="AK98" s="142"/>
      <c r="AX98" s="142"/>
      <c r="AZ98" s="46" t="s">
        <v>157</v>
      </c>
      <c r="BA98" s="48">
        <f>BA93/((BA86+BA95+BA96)*$BA$15+(BA94*BA92))</f>
        <v>0.45927783873040229</v>
      </c>
      <c r="BB98" s="48">
        <f t="shared" ref="BB98:BE98" si="540">BB93/((BB86+BB95+BB96)*$BA$15+(BB94*BB92))</f>
        <v>0.54616274644759388</v>
      </c>
      <c r="BC98" s="48">
        <f t="shared" si="540"/>
        <v>0.55022128361612033</v>
      </c>
      <c r="BD98" s="48">
        <f t="shared" si="540"/>
        <v>0.55567148355945195</v>
      </c>
      <c r="BE98" s="48">
        <f t="shared" si="540"/>
        <v>0.53990935163351428</v>
      </c>
      <c r="BH98" s="48">
        <f>BH93/((BH86+BH95+BH96)*$BA$15+(BH94*BH92))</f>
        <v>0.3881331018251834</v>
      </c>
      <c r="BI98" s="48">
        <f t="shared" ref="BI98:BL98" si="541">BI93/((BI86+BI95+BI96)*$BA$15+(BI94*BI92))</f>
        <v>0.46155904553561755</v>
      </c>
      <c r="BJ98" s="48">
        <f t="shared" si="541"/>
        <v>0.46498889232388735</v>
      </c>
      <c r="BK98" s="48">
        <f t="shared" si="541"/>
        <v>0.46959482544580855</v>
      </c>
      <c r="BL98" s="48">
        <f t="shared" si="541"/>
        <v>0.45627433697481329</v>
      </c>
      <c r="BO98" s="48">
        <f>BO93/((BO86+BO95+BO96)*$BA$15+(BO94*BO92))</f>
        <v>0.53042257563562123</v>
      </c>
      <c r="BP98" s="48">
        <f t="shared" ref="BP98:BS98" si="542">BP93/((BP86+BP95+BP96)*$BA$15+(BP94*BP92))</f>
        <v>0.63076644735957021</v>
      </c>
      <c r="BQ98" s="48">
        <f t="shared" si="542"/>
        <v>0.63545367490835336</v>
      </c>
      <c r="BR98" s="48">
        <f t="shared" si="542"/>
        <v>0.64174814167309546</v>
      </c>
      <c r="BS98" s="48">
        <f t="shared" si="542"/>
        <v>0.62354436629221532</v>
      </c>
      <c r="BV98" s="48">
        <f>BV93/((BV86+BV95+BV96)*$BA$15+(BV94*BV92))</f>
        <v>0.42877290333084261</v>
      </c>
      <c r="BW98" s="48">
        <f t="shared" ref="BW98:BZ98" si="543">BW93/((BW86+BW95+BW96)*$BA$15+(BW94*BW92))</f>
        <v>0.50355972968592977</v>
      </c>
      <c r="BX98" s="48">
        <f t="shared" si="543"/>
        <v>0.50700779669960661</v>
      </c>
      <c r="BY98" s="48">
        <f t="shared" si="543"/>
        <v>0.51163191788374518</v>
      </c>
      <c r="BZ98" s="48">
        <f t="shared" si="543"/>
        <v>0.49823911587386538</v>
      </c>
      <c r="CC98" s="48">
        <f>CC93/((CC86+CC95+CC96)*$BA$15+(CC94*CC92))</f>
        <v>0.49445576396926466</v>
      </c>
      <c r="CD98" s="48">
        <f t="shared" ref="CD98:CG98" si="544">CD93/((CD86+CD95+CD96)*$BA$15+(CD94*CD92))</f>
        <v>0.59664076312272185</v>
      </c>
      <c r="CE98" s="48">
        <f t="shared" si="544"/>
        <v>0.60148750172011711</v>
      </c>
      <c r="CF98" s="48">
        <f t="shared" si="544"/>
        <v>0.60800666543053239</v>
      </c>
      <c r="CG98" s="48">
        <f t="shared" si="544"/>
        <v>0.58918592511740919</v>
      </c>
      <c r="CH98" s="142"/>
    </row>
    <row r="99" spans="1:86" x14ac:dyDescent="0.3">
      <c r="A99" s="142"/>
      <c r="AK99" s="142"/>
      <c r="AX99" s="142"/>
      <c r="CH99" s="142"/>
    </row>
    <row r="100" spans="1:86" ht="14.4" customHeight="1" x14ac:dyDescent="0.3">
      <c r="A100" s="142"/>
      <c r="E100" s="595" t="s">
        <v>474</v>
      </c>
      <c r="F100" s="595"/>
      <c r="G100" s="595"/>
      <c r="L100" s="595" t="s">
        <v>475</v>
      </c>
      <c r="M100" s="595"/>
      <c r="N100" s="595"/>
      <c r="S100" s="595" t="s">
        <v>476</v>
      </c>
      <c r="T100" s="595"/>
      <c r="U100" s="595"/>
      <c r="Z100" s="595" t="s">
        <v>477</v>
      </c>
      <c r="AA100" s="595"/>
      <c r="AB100" s="595"/>
      <c r="AK100" s="142"/>
      <c r="AX100" s="142"/>
      <c r="BB100" s="595" t="s">
        <v>474</v>
      </c>
      <c r="BC100" s="595"/>
      <c r="BD100" s="595"/>
      <c r="BI100" s="595" t="s">
        <v>475</v>
      </c>
      <c r="BJ100" s="595"/>
      <c r="BK100" s="595"/>
      <c r="BP100" s="595" t="s">
        <v>476</v>
      </c>
      <c r="BQ100" s="595"/>
      <c r="BR100" s="595"/>
      <c r="BW100" s="595" t="s">
        <v>477</v>
      </c>
      <c r="BX100" s="595"/>
      <c r="BY100" s="595"/>
      <c r="CH100" s="142"/>
    </row>
    <row r="101" spans="1:86" ht="14.4" customHeight="1" x14ac:dyDescent="0.3">
      <c r="A101" s="142"/>
      <c r="E101" s="583"/>
      <c r="F101" s="583"/>
      <c r="G101" s="583"/>
      <c r="L101" s="583"/>
      <c r="M101" s="583"/>
      <c r="N101" s="583"/>
      <c r="S101" s="583"/>
      <c r="T101" s="583"/>
      <c r="U101" s="583"/>
      <c r="Z101" s="583"/>
      <c r="AA101" s="583"/>
      <c r="AB101" s="583"/>
      <c r="AK101" s="142"/>
      <c r="AX101" s="142"/>
      <c r="BB101" s="583"/>
      <c r="BC101" s="583"/>
      <c r="BD101" s="583"/>
      <c r="BI101" s="583"/>
      <c r="BJ101" s="583"/>
      <c r="BK101" s="583"/>
      <c r="BP101" s="583"/>
      <c r="BQ101" s="583"/>
      <c r="BR101" s="583"/>
      <c r="BW101" s="583"/>
      <c r="BX101" s="583"/>
      <c r="BY101" s="583"/>
      <c r="CH101" s="142"/>
    </row>
    <row r="102" spans="1:86" x14ac:dyDescent="0.3">
      <c r="A102" s="142"/>
      <c r="C102" s="42" t="s">
        <v>301</v>
      </c>
      <c r="D102" s="43">
        <f t="shared" ref="D102:H103" si="545">D48</f>
        <v>607902.09825000004</v>
      </c>
      <c r="E102" s="43">
        <f t="shared" si="545"/>
        <v>385678.80925000005</v>
      </c>
      <c r="F102" s="43">
        <f t="shared" si="545"/>
        <v>375881.45924999996</v>
      </c>
      <c r="G102" s="43">
        <f t="shared" si="545"/>
        <v>363236.90425000002</v>
      </c>
      <c r="H102" s="43">
        <f t="shared" si="545"/>
        <v>390684.69425</v>
      </c>
      <c r="K102" s="43">
        <f t="shared" ref="K102:O103" si="546">K48</f>
        <v>607902.09825000004</v>
      </c>
      <c r="L102" s="43">
        <f t="shared" si="546"/>
        <v>385678.80925000005</v>
      </c>
      <c r="M102" s="43">
        <f t="shared" si="546"/>
        <v>375881.45924999996</v>
      </c>
      <c r="N102" s="43">
        <f t="shared" si="546"/>
        <v>363236.90425000002</v>
      </c>
      <c r="O102" s="43">
        <f t="shared" si="546"/>
        <v>390684.69425</v>
      </c>
      <c r="R102" s="43">
        <f t="shared" ref="R102:V103" si="547">R48</f>
        <v>607902.09825000004</v>
      </c>
      <c r="S102" s="43">
        <f t="shared" si="547"/>
        <v>385678.80925000005</v>
      </c>
      <c r="T102" s="43">
        <f t="shared" si="547"/>
        <v>375881.45924999996</v>
      </c>
      <c r="U102" s="43">
        <f t="shared" si="547"/>
        <v>363236.90425000002</v>
      </c>
      <c r="V102" s="43">
        <f t="shared" si="547"/>
        <v>390684.69425</v>
      </c>
      <c r="Y102" s="43">
        <f t="shared" ref="Y102:AC103" si="548">Y48</f>
        <v>607902.09825000004</v>
      </c>
      <c r="Z102" s="43">
        <f t="shared" si="548"/>
        <v>385678.80925000005</v>
      </c>
      <c r="AA102" s="43">
        <f t="shared" si="548"/>
        <v>375881.45924999996</v>
      </c>
      <c r="AB102" s="43">
        <f t="shared" si="548"/>
        <v>363236.90425000002</v>
      </c>
      <c r="AC102" s="43">
        <f t="shared" si="548"/>
        <v>390684.69425</v>
      </c>
      <c r="AK102" s="142"/>
      <c r="AX102" s="142"/>
      <c r="AZ102" s="42" t="s">
        <v>301</v>
      </c>
      <c r="BA102" s="43">
        <f t="shared" ref="BA102:BE103" si="549">BA48</f>
        <v>607902.09825000004</v>
      </c>
      <c r="BB102" s="43">
        <f t="shared" si="549"/>
        <v>385678.80925000005</v>
      </c>
      <c r="BC102" s="43">
        <f t="shared" si="549"/>
        <v>375881.45924999996</v>
      </c>
      <c r="BD102" s="43">
        <f t="shared" si="549"/>
        <v>363236.90425000002</v>
      </c>
      <c r="BE102" s="43">
        <f t="shared" si="549"/>
        <v>390684.69425</v>
      </c>
      <c r="BH102" s="43">
        <f t="shared" ref="BH102:BL103" si="550">BH48</f>
        <v>607902.09825000004</v>
      </c>
      <c r="BI102" s="43">
        <f t="shared" si="550"/>
        <v>385678.80925000005</v>
      </c>
      <c r="BJ102" s="43">
        <f t="shared" si="550"/>
        <v>375881.45924999996</v>
      </c>
      <c r="BK102" s="43">
        <f t="shared" si="550"/>
        <v>363236.90425000002</v>
      </c>
      <c r="BL102" s="43">
        <f t="shared" si="550"/>
        <v>390684.69425</v>
      </c>
      <c r="BO102" s="43">
        <f t="shared" ref="BO102:BS103" si="551">BO48</f>
        <v>607902.09825000004</v>
      </c>
      <c r="BP102" s="43">
        <f t="shared" si="551"/>
        <v>385678.80925000005</v>
      </c>
      <c r="BQ102" s="43">
        <f t="shared" si="551"/>
        <v>375881.45924999996</v>
      </c>
      <c r="BR102" s="43">
        <f t="shared" si="551"/>
        <v>363236.90425000002</v>
      </c>
      <c r="BS102" s="43">
        <f t="shared" si="551"/>
        <v>390684.69425</v>
      </c>
      <c r="BV102" s="43">
        <f t="shared" ref="BV102:BZ103" si="552">BV48</f>
        <v>607902.09825000004</v>
      </c>
      <c r="BW102" s="43">
        <f t="shared" si="552"/>
        <v>385678.80925000005</v>
      </c>
      <c r="BX102" s="43">
        <f t="shared" si="552"/>
        <v>375881.45924999996</v>
      </c>
      <c r="BY102" s="43">
        <f t="shared" si="552"/>
        <v>363236.90425000002</v>
      </c>
      <c r="BZ102" s="43">
        <f t="shared" si="552"/>
        <v>390684.69425</v>
      </c>
      <c r="CH102" s="142"/>
    </row>
    <row r="103" spans="1:86" x14ac:dyDescent="0.3">
      <c r="A103" s="142"/>
      <c r="C103" s="42" t="s">
        <v>302</v>
      </c>
      <c r="D103" s="43">
        <f t="shared" si="545"/>
        <v>668692.30807500007</v>
      </c>
      <c r="E103" s="43">
        <f t="shared" si="545"/>
        <v>424246.69017500005</v>
      </c>
      <c r="F103" s="43">
        <f t="shared" si="545"/>
        <v>413469.60517499998</v>
      </c>
      <c r="G103" s="43">
        <f t="shared" si="545"/>
        <v>399560.594675</v>
      </c>
      <c r="H103" s="43">
        <f t="shared" si="545"/>
        <v>429753.16367500002</v>
      </c>
      <c r="K103" s="43">
        <f t="shared" si="546"/>
        <v>668692.30807500007</v>
      </c>
      <c r="L103" s="43">
        <f t="shared" si="546"/>
        <v>424246.69017500005</v>
      </c>
      <c r="M103" s="43">
        <f t="shared" si="546"/>
        <v>413469.60517499998</v>
      </c>
      <c r="N103" s="43">
        <f t="shared" si="546"/>
        <v>399560.594675</v>
      </c>
      <c r="O103" s="43">
        <f t="shared" si="546"/>
        <v>429753.16367500002</v>
      </c>
      <c r="R103" s="43">
        <f t="shared" si="547"/>
        <v>668692.30807500007</v>
      </c>
      <c r="S103" s="43">
        <f t="shared" si="547"/>
        <v>424246.69017500005</v>
      </c>
      <c r="T103" s="43">
        <f t="shared" si="547"/>
        <v>413469.60517499998</v>
      </c>
      <c r="U103" s="43">
        <f t="shared" si="547"/>
        <v>399560.594675</v>
      </c>
      <c r="V103" s="43">
        <f t="shared" si="547"/>
        <v>429753.16367500002</v>
      </c>
      <c r="Y103" s="43">
        <f t="shared" si="548"/>
        <v>668692.30807500007</v>
      </c>
      <c r="Z103" s="43">
        <f t="shared" si="548"/>
        <v>424246.69017500005</v>
      </c>
      <c r="AA103" s="43">
        <f t="shared" si="548"/>
        <v>413469.60517499998</v>
      </c>
      <c r="AB103" s="43">
        <f t="shared" si="548"/>
        <v>399560.594675</v>
      </c>
      <c r="AC103" s="43">
        <f t="shared" si="548"/>
        <v>429753.16367500002</v>
      </c>
      <c r="AK103" s="142"/>
      <c r="AX103" s="142"/>
      <c r="AZ103" s="42" t="s">
        <v>302</v>
      </c>
      <c r="BA103" s="43">
        <f t="shared" si="549"/>
        <v>668692.30807500007</v>
      </c>
      <c r="BB103" s="43">
        <f t="shared" si="549"/>
        <v>424246.69017500005</v>
      </c>
      <c r="BC103" s="43">
        <f t="shared" si="549"/>
        <v>413469.60517499998</v>
      </c>
      <c r="BD103" s="43">
        <f t="shared" si="549"/>
        <v>399560.594675</v>
      </c>
      <c r="BE103" s="43">
        <f t="shared" si="549"/>
        <v>429753.16367500002</v>
      </c>
      <c r="BH103" s="43">
        <f t="shared" si="550"/>
        <v>668692.30807500007</v>
      </c>
      <c r="BI103" s="43">
        <f t="shared" si="550"/>
        <v>424246.69017500005</v>
      </c>
      <c r="BJ103" s="43">
        <f t="shared" si="550"/>
        <v>413469.60517499998</v>
      </c>
      <c r="BK103" s="43">
        <f t="shared" si="550"/>
        <v>399560.594675</v>
      </c>
      <c r="BL103" s="43">
        <f t="shared" si="550"/>
        <v>429753.16367500002</v>
      </c>
      <c r="BO103" s="43">
        <f t="shared" si="551"/>
        <v>668692.30807500007</v>
      </c>
      <c r="BP103" s="43">
        <f t="shared" si="551"/>
        <v>424246.69017500005</v>
      </c>
      <c r="BQ103" s="43">
        <f t="shared" si="551"/>
        <v>413469.60517499998</v>
      </c>
      <c r="BR103" s="43">
        <f t="shared" si="551"/>
        <v>399560.594675</v>
      </c>
      <c r="BS103" s="43">
        <f t="shared" si="551"/>
        <v>429753.16367500002</v>
      </c>
      <c r="BV103" s="43">
        <f t="shared" si="552"/>
        <v>668692.30807500007</v>
      </c>
      <c r="BW103" s="43">
        <f t="shared" si="552"/>
        <v>424246.69017500005</v>
      </c>
      <c r="BX103" s="43">
        <f t="shared" si="552"/>
        <v>413469.60517499998</v>
      </c>
      <c r="BY103" s="43">
        <f t="shared" si="552"/>
        <v>399560.594675</v>
      </c>
      <c r="BZ103" s="43">
        <f t="shared" si="552"/>
        <v>429753.16367500002</v>
      </c>
      <c r="CH103" s="142"/>
    </row>
    <row r="104" spans="1:86" x14ac:dyDescent="0.3">
      <c r="A104" s="142"/>
      <c r="C104" s="42" t="s">
        <v>334</v>
      </c>
      <c r="D104" s="43">
        <f>D77</f>
        <v>480000</v>
      </c>
      <c r="E104" s="43">
        <f>E77</f>
        <v>480000</v>
      </c>
      <c r="F104" s="43">
        <f>F77</f>
        <v>480000</v>
      </c>
      <c r="G104" s="43">
        <f>G77</f>
        <v>480000</v>
      </c>
      <c r="H104" s="43">
        <f>H77</f>
        <v>480000</v>
      </c>
      <c r="K104" s="43">
        <f>K77</f>
        <v>480000</v>
      </c>
      <c r="L104" s="43">
        <f>L77</f>
        <v>480000</v>
      </c>
      <c r="M104" s="43">
        <f>M77</f>
        <v>480000</v>
      </c>
      <c r="N104" s="43">
        <f>N77</f>
        <v>480000</v>
      </c>
      <c r="O104" s="43">
        <f>O77</f>
        <v>480000</v>
      </c>
      <c r="R104" s="43">
        <f>R77</f>
        <v>480000</v>
      </c>
      <c r="S104" s="43">
        <f>S77</f>
        <v>480000</v>
      </c>
      <c r="T104" s="43">
        <f>T77</f>
        <v>480000</v>
      </c>
      <c r="U104" s="43">
        <f>U77</f>
        <v>480000</v>
      </c>
      <c r="V104" s="43">
        <f>V77</f>
        <v>480000</v>
      </c>
      <c r="Y104" s="43">
        <f>Y77</f>
        <v>480000</v>
      </c>
      <c r="Z104" s="43">
        <f>Z77</f>
        <v>480000</v>
      </c>
      <c r="AA104" s="43">
        <f>AA77</f>
        <v>480000</v>
      </c>
      <c r="AB104" s="43">
        <f>AB77</f>
        <v>480000</v>
      </c>
      <c r="AC104" s="43">
        <f>AC77</f>
        <v>480000</v>
      </c>
      <c r="AK104" s="142"/>
      <c r="AX104" s="142"/>
      <c r="AZ104" s="42" t="s">
        <v>334</v>
      </c>
      <c r="BA104" s="43">
        <f>BA77</f>
        <v>480000</v>
      </c>
      <c r="BB104" s="43">
        <f>BB77</f>
        <v>480000</v>
      </c>
      <c r="BC104" s="43">
        <f>BC77</f>
        <v>480000</v>
      </c>
      <c r="BD104" s="43">
        <f>BD77</f>
        <v>480000</v>
      </c>
      <c r="BE104" s="43">
        <f>BE77</f>
        <v>480000</v>
      </c>
      <c r="BH104" s="43">
        <f>BH77</f>
        <v>480000</v>
      </c>
      <c r="BI104" s="43">
        <f>BI77</f>
        <v>480000</v>
      </c>
      <c r="BJ104" s="43">
        <f>BJ77</f>
        <v>480000</v>
      </c>
      <c r="BK104" s="43">
        <f>BK77</f>
        <v>480000</v>
      </c>
      <c r="BL104" s="43">
        <f>BL77</f>
        <v>480000</v>
      </c>
      <c r="BO104" s="43">
        <f>BO77</f>
        <v>480000</v>
      </c>
      <c r="BP104" s="43">
        <f>BP77</f>
        <v>480000</v>
      </c>
      <c r="BQ104" s="43">
        <f>BQ77</f>
        <v>480000</v>
      </c>
      <c r="BR104" s="43">
        <f>BR77</f>
        <v>480000</v>
      </c>
      <c r="BS104" s="43">
        <f>BS77</f>
        <v>480000</v>
      </c>
      <c r="BV104" s="43">
        <f>BV77</f>
        <v>480000</v>
      </c>
      <c r="BW104" s="43">
        <f>BW77</f>
        <v>480000</v>
      </c>
      <c r="BX104" s="43">
        <f>BX77</f>
        <v>480000</v>
      </c>
      <c r="BY104" s="43">
        <f>BY77</f>
        <v>480000</v>
      </c>
      <c r="BZ104" s="43">
        <f>BZ77</f>
        <v>480000</v>
      </c>
      <c r="CH104" s="142"/>
    </row>
    <row r="105" spans="1:86" x14ac:dyDescent="0.3">
      <c r="A105" s="142"/>
      <c r="C105" s="42" t="s">
        <v>354</v>
      </c>
      <c r="D105" s="43">
        <f>D78</f>
        <v>1043.7592500000003</v>
      </c>
      <c r="E105" s="43">
        <f t="shared" ref="E105:H105" si="553">E78</f>
        <v>1043.7592500000003</v>
      </c>
      <c r="F105" s="43">
        <f t="shared" si="553"/>
        <v>1043.7592500000003</v>
      </c>
      <c r="G105" s="43">
        <f t="shared" si="553"/>
        <v>1043.7592500000003</v>
      </c>
      <c r="H105" s="43">
        <f t="shared" si="553"/>
        <v>1043.7592500000003</v>
      </c>
      <c r="K105" s="43">
        <f>K78</f>
        <v>1043.7592500000003</v>
      </c>
      <c r="L105" s="43">
        <f t="shared" ref="L105:O105" si="554">L78</f>
        <v>1043.7592500000003</v>
      </c>
      <c r="M105" s="43">
        <f t="shared" si="554"/>
        <v>1043.7592500000003</v>
      </c>
      <c r="N105" s="43">
        <f t="shared" si="554"/>
        <v>1043.7592500000003</v>
      </c>
      <c r="O105" s="43">
        <f t="shared" si="554"/>
        <v>1043.7592500000003</v>
      </c>
      <c r="R105" s="43">
        <f>R78</f>
        <v>1043.7592500000003</v>
      </c>
      <c r="S105" s="43">
        <f t="shared" ref="S105:V105" si="555">S78</f>
        <v>1043.7592500000003</v>
      </c>
      <c r="T105" s="43">
        <f t="shared" si="555"/>
        <v>1043.7592500000003</v>
      </c>
      <c r="U105" s="43">
        <f t="shared" si="555"/>
        <v>1043.7592500000003</v>
      </c>
      <c r="V105" s="43">
        <f t="shared" si="555"/>
        <v>1043.7592500000003</v>
      </c>
      <c r="Y105" s="43">
        <f>Y78</f>
        <v>1043.7592500000003</v>
      </c>
      <c r="Z105" s="43">
        <f t="shared" ref="Z105:AC105" si="556">Z78</f>
        <v>1043.7592500000003</v>
      </c>
      <c r="AA105" s="43">
        <f t="shared" si="556"/>
        <v>1043.7592500000003</v>
      </c>
      <c r="AB105" s="43">
        <f t="shared" si="556"/>
        <v>1043.7592500000003</v>
      </c>
      <c r="AC105" s="43">
        <f t="shared" si="556"/>
        <v>1043.7592500000003</v>
      </c>
      <c r="AK105" s="142"/>
      <c r="AX105" s="142"/>
      <c r="AZ105" s="42" t="s">
        <v>354</v>
      </c>
      <c r="BA105" s="43">
        <f>EnU!$AB$48*(1000000/$BA$10)</f>
        <v>1043.7592500000003</v>
      </c>
      <c r="BB105" s="43">
        <f>EnU!$AB$48*(1000000/$BA$10)</f>
        <v>1043.7592500000003</v>
      </c>
      <c r="BC105" s="43">
        <f>EnU!$AB$48*(1000000/$BA$10)</f>
        <v>1043.7592500000003</v>
      </c>
      <c r="BD105" s="43">
        <f>EnU!$AB$48*(1000000/$BA$10)</f>
        <v>1043.7592500000003</v>
      </c>
      <c r="BE105" s="43">
        <f>EnU!$AB$48*(1000000/$BA$10)</f>
        <v>1043.7592500000003</v>
      </c>
      <c r="BH105" s="43">
        <f>EnU!$AB$48*(1000000/$BA$10)</f>
        <v>1043.7592500000003</v>
      </c>
      <c r="BI105" s="43">
        <f>EnU!$AB$48*(1000000/$BA$10)</f>
        <v>1043.7592500000003</v>
      </c>
      <c r="BJ105" s="43">
        <f>EnU!$AB$48*(1000000/$BA$10)</f>
        <v>1043.7592500000003</v>
      </c>
      <c r="BK105" s="43">
        <f>EnU!$AB$48*(1000000/$BA$10)</f>
        <v>1043.7592500000003</v>
      </c>
      <c r="BL105" s="43">
        <f>EnU!$AB$48*(1000000/$BA$10)</f>
        <v>1043.7592500000003</v>
      </c>
      <c r="BO105" s="43">
        <f>EnU!$AB$48*(1000000/$BA$10)</f>
        <v>1043.7592500000003</v>
      </c>
      <c r="BP105" s="43">
        <f>EnU!$AB$48*(1000000/$BA$10)</f>
        <v>1043.7592500000003</v>
      </c>
      <c r="BQ105" s="43">
        <f>EnU!$AB$48*(1000000/$BA$10)</f>
        <v>1043.7592500000003</v>
      </c>
      <c r="BR105" s="43">
        <f>EnU!$AB$48*(1000000/$BA$10)</f>
        <v>1043.7592500000003</v>
      </c>
      <c r="BS105" s="43">
        <f>EnU!$AB$48*(1000000/$BA$10)</f>
        <v>1043.7592500000003</v>
      </c>
      <c r="BV105" s="43">
        <f>EnU!$AB$48*(1000000/$BA$10)</f>
        <v>1043.7592500000003</v>
      </c>
      <c r="BW105" s="43">
        <f>EnU!$AB$48*(1000000/$BA$10)</f>
        <v>1043.7592500000003</v>
      </c>
      <c r="BX105" s="43">
        <f>EnU!$AB$48*(1000000/$BA$10)</f>
        <v>1043.7592500000003</v>
      </c>
      <c r="BY105" s="43">
        <f>EnU!$AB$48*(1000000/$BA$10)</f>
        <v>1043.7592500000003</v>
      </c>
      <c r="BZ105" s="43">
        <f>EnU!$AB$48*(1000000/$BA$10)</f>
        <v>1043.7592500000003</v>
      </c>
      <c r="CH105" s="142"/>
    </row>
    <row r="106" spans="1:86" x14ac:dyDescent="0.3">
      <c r="A106" s="142"/>
      <c r="C106" s="42" t="s">
        <v>455</v>
      </c>
      <c r="D106" s="43">
        <f>SUMA(D103:D105)</f>
        <v>1149736.067325</v>
      </c>
      <c r="E106" s="43">
        <f t="shared" ref="E106" si="557">SUMA(E103:E105)</f>
        <v>905290.44942500012</v>
      </c>
      <c r="F106" s="43">
        <f t="shared" ref="F106" si="558">SUMA(F103:F105)</f>
        <v>894513.36442499992</v>
      </c>
      <c r="G106" s="43">
        <f t="shared" ref="G106" si="559">SUMA(G103:G105)</f>
        <v>880604.35392500006</v>
      </c>
      <c r="H106" s="43">
        <f t="shared" ref="H106" si="560">SUMA(H103:H105)</f>
        <v>910796.92292499996</v>
      </c>
      <c r="K106" s="43">
        <f>SUMA(K103:K105)</f>
        <v>1149736.067325</v>
      </c>
      <c r="L106" s="43">
        <f t="shared" ref="L106" si="561">SUMA(L103:L105)</f>
        <v>905290.44942500012</v>
      </c>
      <c r="M106" s="43">
        <f t="shared" ref="M106" si="562">SUMA(M103:M105)</f>
        <v>894513.36442499992</v>
      </c>
      <c r="N106" s="43">
        <f t="shared" ref="N106" si="563">SUMA(N103:N105)</f>
        <v>880604.35392500006</v>
      </c>
      <c r="O106" s="43">
        <f t="shared" ref="O106" si="564">SUMA(O103:O105)</f>
        <v>910796.92292499996</v>
      </c>
      <c r="R106" s="43">
        <f>SUMA(R103:R105)</f>
        <v>1149736.067325</v>
      </c>
      <c r="S106" s="43">
        <f t="shared" ref="S106" si="565">SUMA(S103:S105)</f>
        <v>905290.44942500012</v>
      </c>
      <c r="T106" s="43">
        <f t="shared" ref="T106" si="566">SUMA(T103:T105)</f>
        <v>894513.36442499992</v>
      </c>
      <c r="U106" s="43">
        <f t="shared" ref="U106" si="567">SUMA(U103:U105)</f>
        <v>880604.35392500006</v>
      </c>
      <c r="V106" s="43">
        <f t="shared" ref="V106" si="568">SUMA(V103:V105)</f>
        <v>910796.92292499996</v>
      </c>
      <c r="Y106" s="43">
        <f>SUMA(Y103:Y105)</f>
        <v>1149736.067325</v>
      </c>
      <c r="Z106" s="43">
        <f t="shared" ref="Z106" si="569">SUMA(Z103:Z105)</f>
        <v>905290.44942500012</v>
      </c>
      <c r="AA106" s="43">
        <f t="shared" ref="AA106" si="570">SUMA(AA103:AA105)</f>
        <v>894513.36442499992</v>
      </c>
      <c r="AB106" s="43">
        <f t="shared" ref="AB106" si="571">SUMA(AB103:AB105)</f>
        <v>880604.35392500006</v>
      </c>
      <c r="AC106" s="43">
        <f t="shared" ref="AC106" si="572">SUMA(AC103:AC105)</f>
        <v>910796.92292499996</v>
      </c>
      <c r="AK106" s="142"/>
      <c r="AX106" s="142"/>
      <c r="AZ106" s="42" t="s">
        <v>455</v>
      </c>
      <c r="BA106" s="43">
        <f>SUMA(BA103:BA105)</f>
        <v>1149736.067325</v>
      </c>
      <c r="BB106" s="43">
        <f t="shared" ref="BB106" si="573">SUMA(BB103:BB105)</f>
        <v>905290.44942500012</v>
      </c>
      <c r="BC106" s="43">
        <f t="shared" ref="BC106" si="574">SUMA(BC103:BC105)</f>
        <v>894513.36442499992</v>
      </c>
      <c r="BD106" s="43">
        <f t="shared" ref="BD106" si="575">SUMA(BD103:BD105)</f>
        <v>880604.35392500006</v>
      </c>
      <c r="BE106" s="43">
        <f t="shared" ref="BE106" si="576">SUMA(BE103:BE105)</f>
        <v>910796.92292499996</v>
      </c>
      <c r="BH106" s="43">
        <f>SUMA(BH103:BH105)</f>
        <v>1149736.067325</v>
      </c>
      <c r="BI106" s="43">
        <f t="shared" ref="BI106" si="577">SUMA(BI103:BI105)</f>
        <v>905290.44942500012</v>
      </c>
      <c r="BJ106" s="43">
        <f t="shared" ref="BJ106" si="578">SUMA(BJ103:BJ105)</f>
        <v>894513.36442499992</v>
      </c>
      <c r="BK106" s="43">
        <f t="shared" ref="BK106" si="579">SUMA(BK103:BK105)</f>
        <v>880604.35392500006</v>
      </c>
      <c r="BL106" s="43">
        <f t="shared" ref="BL106" si="580">SUMA(BL103:BL105)</f>
        <v>910796.92292499996</v>
      </c>
      <c r="BO106" s="43">
        <f>SUMA(BO103:BO105)</f>
        <v>1149736.067325</v>
      </c>
      <c r="BP106" s="43">
        <f t="shared" ref="BP106" si="581">SUMA(BP103:BP105)</f>
        <v>905290.44942500012</v>
      </c>
      <c r="BQ106" s="43">
        <f t="shared" ref="BQ106" si="582">SUMA(BQ103:BQ105)</f>
        <v>894513.36442499992</v>
      </c>
      <c r="BR106" s="43">
        <f t="shared" ref="BR106" si="583">SUMA(BR103:BR105)</f>
        <v>880604.35392500006</v>
      </c>
      <c r="BS106" s="43">
        <f t="shared" ref="BS106" si="584">SUMA(BS103:BS105)</f>
        <v>910796.92292499996</v>
      </c>
      <c r="BV106" s="43">
        <f>SUMA(BV103:BV105)</f>
        <v>1149736.067325</v>
      </c>
      <c r="BW106" s="43">
        <f t="shared" ref="BW106" si="585">SUMA(BW103:BW105)</f>
        <v>905290.44942500012</v>
      </c>
      <c r="BX106" s="43">
        <f t="shared" ref="BX106" si="586">SUMA(BX103:BX105)</f>
        <v>894513.36442499992</v>
      </c>
      <c r="BY106" s="43">
        <f t="shared" ref="BY106" si="587">SUMA(BY103:BY105)</f>
        <v>880604.35392500006</v>
      </c>
      <c r="BZ106" s="43">
        <f t="shared" ref="BZ106" si="588">SUMA(BZ103:BZ105)</f>
        <v>910796.92292499996</v>
      </c>
      <c r="CH106" s="142"/>
    </row>
    <row r="107" spans="1:86" x14ac:dyDescent="0.3">
      <c r="A107" s="142"/>
      <c r="C107" s="42" t="s">
        <v>1</v>
      </c>
      <c r="D107" s="43">
        <f t="shared" ref="D107:H111" si="589">D53</f>
        <v>0</v>
      </c>
      <c r="E107" s="43">
        <f t="shared" si="589"/>
        <v>0</v>
      </c>
      <c r="F107" s="43">
        <f t="shared" si="589"/>
        <v>0</v>
      </c>
      <c r="G107" s="43">
        <f t="shared" si="589"/>
        <v>0</v>
      </c>
      <c r="H107" s="43">
        <f t="shared" si="589"/>
        <v>0</v>
      </c>
      <c r="K107" s="43">
        <f t="shared" ref="K107:O111" si="590">K53</f>
        <v>0</v>
      </c>
      <c r="L107" s="43">
        <f t="shared" si="590"/>
        <v>0</v>
      </c>
      <c r="M107" s="43">
        <f t="shared" si="590"/>
        <v>0</v>
      </c>
      <c r="N107" s="43">
        <f t="shared" si="590"/>
        <v>0</v>
      </c>
      <c r="O107" s="43">
        <f t="shared" si="590"/>
        <v>0</v>
      </c>
      <c r="R107" s="43">
        <f t="shared" ref="R107:V111" si="591">R53</f>
        <v>0</v>
      </c>
      <c r="S107" s="43">
        <f t="shared" si="591"/>
        <v>0</v>
      </c>
      <c r="T107" s="43">
        <f t="shared" si="591"/>
        <v>0</v>
      </c>
      <c r="U107" s="43">
        <f t="shared" si="591"/>
        <v>0</v>
      </c>
      <c r="V107" s="43">
        <f t="shared" si="591"/>
        <v>0</v>
      </c>
      <c r="Y107" s="43">
        <f t="shared" ref="Y107:AC111" si="592">Y53</f>
        <v>0</v>
      </c>
      <c r="Z107" s="43">
        <f t="shared" si="592"/>
        <v>0</v>
      </c>
      <c r="AA107" s="43">
        <f t="shared" si="592"/>
        <v>0</v>
      </c>
      <c r="AB107" s="43">
        <f t="shared" si="592"/>
        <v>0</v>
      </c>
      <c r="AC107" s="43">
        <f t="shared" si="592"/>
        <v>0</v>
      </c>
      <c r="AK107" s="142"/>
      <c r="AX107" s="142"/>
      <c r="AZ107" s="42" t="s">
        <v>1</v>
      </c>
      <c r="BA107" s="43">
        <f t="shared" ref="BA107:BE111" si="593">BA53</f>
        <v>0</v>
      </c>
      <c r="BB107" s="43">
        <f t="shared" si="593"/>
        <v>0</v>
      </c>
      <c r="BC107" s="43">
        <f t="shared" si="593"/>
        <v>0</v>
      </c>
      <c r="BD107" s="43">
        <f t="shared" si="593"/>
        <v>0</v>
      </c>
      <c r="BE107" s="43">
        <f t="shared" si="593"/>
        <v>0</v>
      </c>
      <c r="BH107" s="43">
        <f t="shared" ref="BH107:BL111" si="594">BH53</f>
        <v>0</v>
      </c>
      <c r="BI107" s="43">
        <f t="shared" si="594"/>
        <v>0</v>
      </c>
      <c r="BJ107" s="43">
        <f t="shared" si="594"/>
        <v>0</v>
      </c>
      <c r="BK107" s="43">
        <f t="shared" si="594"/>
        <v>0</v>
      </c>
      <c r="BL107" s="43">
        <f t="shared" si="594"/>
        <v>0</v>
      </c>
      <c r="BO107" s="43">
        <f t="shared" ref="BO107:BS111" si="595">BO53</f>
        <v>0</v>
      </c>
      <c r="BP107" s="43">
        <f t="shared" si="595"/>
        <v>0</v>
      </c>
      <c r="BQ107" s="43">
        <f t="shared" si="595"/>
        <v>0</v>
      </c>
      <c r="BR107" s="43">
        <f t="shared" si="595"/>
        <v>0</v>
      </c>
      <c r="BS107" s="43">
        <f t="shared" si="595"/>
        <v>0</v>
      </c>
      <c r="BV107" s="43">
        <f t="shared" ref="BV107:BZ111" si="596">BV53</f>
        <v>0</v>
      </c>
      <c r="BW107" s="43">
        <f t="shared" si="596"/>
        <v>0</v>
      </c>
      <c r="BX107" s="43">
        <f t="shared" si="596"/>
        <v>0</v>
      </c>
      <c r="BY107" s="43">
        <f t="shared" si="596"/>
        <v>0</v>
      </c>
      <c r="BZ107" s="43">
        <f t="shared" si="596"/>
        <v>0</v>
      </c>
      <c r="CH107" s="142"/>
    </row>
    <row r="108" spans="1:86" x14ac:dyDescent="0.3">
      <c r="A108" s="142"/>
      <c r="C108" s="42" t="s">
        <v>439</v>
      </c>
      <c r="D108" s="43">
        <f t="shared" si="589"/>
        <v>90973.606732500019</v>
      </c>
      <c r="E108" s="43">
        <f t="shared" si="589"/>
        <v>66529.044942500012</v>
      </c>
      <c r="F108" s="43">
        <f t="shared" si="589"/>
        <v>65451.336442499996</v>
      </c>
      <c r="G108" s="43">
        <f t="shared" si="589"/>
        <v>64060.43539250001</v>
      </c>
      <c r="H108" s="43">
        <f t="shared" si="589"/>
        <v>67079.692292499996</v>
      </c>
      <c r="K108" s="43">
        <f t="shared" si="590"/>
        <v>90973.606732500019</v>
      </c>
      <c r="L108" s="43">
        <f t="shared" si="590"/>
        <v>66529.044942500012</v>
      </c>
      <c r="M108" s="43">
        <f t="shared" si="590"/>
        <v>65451.336442499996</v>
      </c>
      <c r="N108" s="43">
        <f t="shared" si="590"/>
        <v>64060.43539250001</v>
      </c>
      <c r="O108" s="43">
        <f t="shared" si="590"/>
        <v>67079.692292499996</v>
      </c>
      <c r="R108" s="43">
        <f t="shared" si="591"/>
        <v>90973.606732500019</v>
      </c>
      <c r="S108" s="43">
        <f t="shared" si="591"/>
        <v>66529.044942500012</v>
      </c>
      <c r="T108" s="43">
        <f t="shared" si="591"/>
        <v>65451.336442499996</v>
      </c>
      <c r="U108" s="43">
        <f t="shared" si="591"/>
        <v>64060.43539250001</v>
      </c>
      <c r="V108" s="43">
        <f t="shared" si="591"/>
        <v>67079.692292499996</v>
      </c>
      <c r="Y108" s="43">
        <f t="shared" si="592"/>
        <v>90973.606732500019</v>
      </c>
      <c r="Z108" s="43">
        <f t="shared" si="592"/>
        <v>66529.044942500012</v>
      </c>
      <c r="AA108" s="43">
        <f t="shared" si="592"/>
        <v>65451.336442499996</v>
      </c>
      <c r="AB108" s="43">
        <f t="shared" si="592"/>
        <v>64060.43539250001</v>
      </c>
      <c r="AC108" s="43">
        <f t="shared" si="592"/>
        <v>67079.692292499996</v>
      </c>
      <c r="AK108" s="142"/>
      <c r="AX108" s="142"/>
      <c r="AZ108" s="42" t="s">
        <v>439</v>
      </c>
      <c r="BA108" s="43">
        <f t="shared" si="593"/>
        <v>90973.606732500019</v>
      </c>
      <c r="BB108" s="43">
        <f t="shared" si="593"/>
        <v>66529.044942500012</v>
      </c>
      <c r="BC108" s="43">
        <f t="shared" si="593"/>
        <v>65451.336442499996</v>
      </c>
      <c r="BD108" s="43">
        <f t="shared" si="593"/>
        <v>64060.43539250001</v>
      </c>
      <c r="BE108" s="43">
        <f t="shared" si="593"/>
        <v>67079.692292499996</v>
      </c>
      <c r="BH108" s="43">
        <f t="shared" si="594"/>
        <v>90973.606732500019</v>
      </c>
      <c r="BI108" s="43">
        <f t="shared" si="594"/>
        <v>66529.044942500012</v>
      </c>
      <c r="BJ108" s="43">
        <f t="shared" si="594"/>
        <v>65451.336442499996</v>
      </c>
      <c r="BK108" s="43">
        <f t="shared" si="594"/>
        <v>64060.43539250001</v>
      </c>
      <c r="BL108" s="43">
        <f t="shared" si="594"/>
        <v>67079.692292499996</v>
      </c>
      <c r="BO108" s="43">
        <f t="shared" si="595"/>
        <v>90973.606732500019</v>
      </c>
      <c r="BP108" s="43">
        <f t="shared" si="595"/>
        <v>66529.044942500012</v>
      </c>
      <c r="BQ108" s="43">
        <f t="shared" si="595"/>
        <v>65451.336442499996</v>
      </c>
      <c r="BR108" s="43">
        <f t="shared" si="595"/>
        <v>64060.43539250001</v>
      </c>
      <c r="BS108" s="43">
        <f t="shared" si="595"/>
        <v>67079.692292499996</v>
      </c>
      <c r="BV108" s="43">
        <f t="shared" si="596"/>
        <v>90973.606732500019</v>
      </c>
      <c r="BW108" s="43">
        <f t="shared" si="596"/>
        <v>66529.044942500012</v>
      </c>
      <c r="BX108" s="43">
        <f t="shared" si="596"/>
        <v>65451.336442499996</v>
      </c>
      <c r="BY108" s="43">
        <f t="shared" si="596"/>
        <v>64060.43539250001</v>
      </c>
      <c r="BZ108" s="43">
        <f t="shared" si="596"/>
        <v>67079.692292499996</v>
      </c>
      <c r="CH108" s="142"/>
    </row>
    <row r="109" spans="1:86" x14ac:dyDescent="0.3">
      <c r="A109" s="142"/>
      <c r="C109" s="42" t="s">
        <v>445</v>
      </c>
      <c r="D109" s="43">
        <f t="shared" si="589"/>
        <v>34436.191220424022</v>
      </c>
      <c r="E109" s="43">
        <f t="shared" si="589"/>
        <v>16866.814906016716</v>
      </c>
      <c r="F109" s="43">
        <f t="shared" si="589"/>
        <v>16867.03042427422</v>
      </c>
      <c r="G109" s="43">
        <f t="shared" si="589"/>
        <v>16693.594449136493</v>
      </c>
      <c r="H109" s="43">
        <f t="shared" si="589"/>
        <v>23145.283413305478</v>
      </c>
      <c r="K109" s="43">
        <f t="shared" si="590"/>
        <v>34436.191220424022</v>
      </c>
      <c r="L109" s="43">
        <f t="shared" si="590"/>
        <v>16866.814906016716</v>
      </c>
      <c r="M109" s="43">
        <f t="shared" si="590"/>
        <v>16867.03042427422</v>
      </c>
      <c r="N109" s="43">
        <f t="shared" si="590"/>
        <v>16693.594449136493</v>
      </c>
      <c r="O109" s="43">
        <f t="shared" si="590"/>
        <v>23145.283413305478</v>
      </c>
      <c r="R109" s="43">
        <f t="shared" si="591"/>
        <v>34436.191220424022</v>
      </c>
      <c r="S109" s="43">
        <f t="shared" si="591"/>
        <v>16866.814906016716</v>
      </c>
      <c r="T109" s="43">
        <f t="shared" si="591"/>
        <v>16867.03042427422</v>
      </c>
      <c r="U109" s="43">
        <f t="shared" si="591"/>
        <v>16693.594449136493</v>
      </c>
      <c r="V109" s="43">
        <f t="shared" si="591"/>
        <v>23145.283413305478</v>
      </c>
      <c r="Y109" s="43">
        <f t="shared" si="592"/>
        <v>34436.191220424022</v>
      </c>
      <c r="Z109" s="43">
        <f t="shared" si="592"/>
        <v>16866.814906016716</v>
      </c>
      <c r="AA109" s="43">
        <f t="shared" si="592"/>
        <v>16867.03042427422</v>
      </c>
      <c r="AB109" s="43">
        <f t="shared" si="592"/>
        <v>16693.594449136493</v>
      </c>
      <c r="AC109" s="43">
        <f t="shared" si="592"/>
        <v>23145.283413305478</v>
      </c>
      <c r="AK109" s="142"/>
      <c r="AX109" s="142"/>
      <c r="AZ109" s="42" t="s">
        <v>445</v>
      </c>
      <c r="BA109" s="43">
        <f t="shared" si="593"/>
        <v>34436.191220424022</v>
      </c>
      <c r="BB109" s="43">
        <f t="shared" si="593"/>
        <v>16866.814906016716</v>
      </c>
      <c r="BC109" s="43">
        <f t="shared" si="593"/>
        <v>16867.03042427422</v>
      </c>
      <c r="BD109" s="43">
        <f t="shared" si="593"/>
        <v>16693.594449136493</v>
      </c>
      <c r="BE109" s="43">
        <f t="shared" si="593"/>
        <v>23145.283413305478</v>
      </c>
      <c r="BH109" s="43">
        <f t="shared" si="594"/>
        <v>34436.191220424022</v>
      </c>
      <c r="BI109" s="43">
        <f t="shared" si="594"/>
        <v>16866.814906016716</v>
      </c>
      <c r="BJ109" s="43">
        <f t="shared" si="594"/>
        <v>16867.03042427422</v>
      </c>
      <c r="BK109" s="43">
        <f t="shared" si="594"/>
        <v>16693.594449136493</v>
      </c>
      <c r="BL109" s="43">
        <f t="shared" si="594"/>
        <v>23145.283413305478</v>
      </c>
      <c r="BO109" s="43">
        <f t="shared" si="595"/>
        <v>34436.191220424022</v>
      </c>
      <c r="BP109" s="43">
        <f t="shared" si="595"/>
        <v>16866.814906016716</v>
      </c>
      <c r="BQ109" s="43">
        <f t="shared" si="595"/>
        <v>16867.03042427422</v>
      </c>
      <c r="BR109" s="43">
        <f t="shared" si="595"/>
        <v>16693.594449136493</v>
      </c>
      <c r="BS109" s="43">
        <f t="shared" si="595"/>
        <v>23145.283413305478</v>
      </c>
      <c r="BV109" s="43">
        <f t="shared" si="596"/>
        <v>34436.191220424022</v>
      </c>
      <c r="BW109" s="43">
        <f t="shared" si="596"/>
        <v>16866.814906016716</v>
      </c>
      <c r="BX109" s="43">
        <f t="shared" si="596"/>
        <v>16867.03042427422</v>
      </c>
      <c r="BY109" s="43">
        <f t="shared" si="596"/>
        <v>16693.594449136493</v>
      </c>
      <c r="BZ109" s="43">
        <f t="shared" si="596"/>
        <v>23145.283413305478</v>
      </c>
      <c r="CH109" s="142"/>
    </row>
    <row r="110" spans="1:86" x14ac:dyDescent="0.3">
      <c r="A110" s="142"/>
      <c r="C110" s="42" t="s">
        <v>446</v>
      </c>
      <c r="D110" s="43">
        <f t="shared" si="589"/>
        <v>131440.79891434699</v>
      </c>
      <c r="E110" s="43">
        <f t="shared" si="589"/>
        <v>96302.046285532357</v>
      </c>
      <c r="F110" s="43">
        <f t="shared" si="589"/>
        <v>96302.477322047387</v>
      </c>
      <c r="G110" s="43">
        <f t="shared" si="589"/>
        <v>95955.605371771904</v>
      </c>
      <c r="H110" s="43">
        <f t="shared" si="589"/>
        <v>108858.98330010986</v>
      </c>
      <c r="K110" s="43">
        <f t="shared" si="590"/>
        <v>131440.79891434699</v>
      </c>
      <c r="L110" s="43">
        <f t="shared" si="590"/>
        <v>96302.046285532357</v>
      </c>
      <c r="M110" s="43">
        <f t="shared" si="590"/>
        <v>96302.477322047387</v>
      </c>
      <c r="N110" s="43">
        <f t="shared" si="590"/>
        <v>95955.605371771904</v>
      </c>
      <c r="O110" s="43">
        <f t="shared" si="590"/>
        <v>108858.98330010986</v>
      </c>
      <c r="R110" s="43">
        <f t="shared" si="591"/>
        <v>131440.79891434699</v>
      </c>
      <c r="S110" s="43">
        <f t="shared" si="591"/>
        <v>96302.046285532357</v>
      </c>
      <c r="T110" s="43">
        <f t="shared" si="591"/>
        <v>96302.477322047387</v>
      </c>
      <c r="U110" s="43">
        <f t="shared" si="591"/>
        <v>95955.605371771904</v>
      </c>
      <c r="V110" s="43">
        <f t="shared" si="591"/>
        <v>108858.98330010986</v>
      </c>
      <c r="Y110" s="43">
        <f t="shared" si="592"/>
        <v>131440.79891434699</v>
      </c>
      <c r="Z110" s="43">
        <f t="shared" si="592"/>
        <v>96302.046285532357</v>
      </c>
      <c r="AA110" s="43">
        <f t="shared" si="592"/>
        <v>96302.477322047387</v>
      </c>
      <c r="AB110" s="43">
        <f t="shared" si="592"/>
        <v>95955.605371771904</v>
      </c>
      <c r="AC110" s="43">
        <f t="shared" si="592"/>
        <v>108858.98330010986</v>
      </c>
      <c r="AK110" s="142"/>
      <c r="AX110" s="142"/>
      <c r="AZ110" s="42" t="s">
        <v>446</v>
      </c>
      <c r="BA110" s="43">
        <f t="shared" si="593"/>
        <v>131440.79891434699</v>
      </c>
      <c r="BB110" s="43">
        <f t="shared" si="593"/>
        <v>96302.046285532357</v>
      </c>
      <c r="BC110" s="43">
        <f t="shared" si="593"/>
        <v>96302.477322047387</v>
      </c>
      <c r="BD110" s="43">
        <f t="shared" si="593"/>
        <v>95955.605371771904</v>
      </c>
      <c r="BE110" s="43">
        <f t="shared" si="593"/>
        <v>108858.98330010986</v>
      </c>
      <c r="BH110" s="43">
        <f t="shared" si="594"/>
        <v>131440.79891434699</v>
      </c>
      <c r="BI110" s="43">
        <f t="shared" si="594"/>
        <v>96302.046285532357</v>
      </c>
      <c r="BJ110" s="43">
        <f t="shared" si="594"/>
        <v>96302.477322047387</v>
      </c>
      <c r="BK110" s="43">
        <f t="shared" si="594"/>
        <v>95955.605371771904</v>
      </c>
      <c r="BL110" s="43">
        <f t="shared" si="594"/>
        <v>108858.98330010986</v>
      </c>
      <c r="BO110" s="43">
        <f t="shared" si="595"/>
        <v>131440.79891434699</v>
      </c>
      <c r="BP110" s="43">
        <f t="shared" si="595"/>
        <v>96302.046285532357</v>
      </c>
      <c r="BQ110" s="43">
        <f t="shared" si="595"/>
        <v>96302.477322047387</v>
      </c>
      <c r="BR110" s="43">
        <f t="shared" si="595"/>
        <v>95955.605371771904</v>
      </c>
      <c r="BS110" s="43">
        <f t="shared" si="595"/>
        <v>108858.98330010986</v>
      </c>
      <c r="BV110" s="43">
        <f t="shared" si="596"/>
        <v>131440.79891434699</v>
      </c>
      <c r="BW110" s="43">
        <f t="shared" si="596"/>
        <v>96302.046285532357</v>
      </c>
      <c r="BX110" s="43">
        <f t="shared" si="596"/>
        <v>96302.477322047387</v>
      </c>
      <c r="BY110" s="43">
        <f t="shared" si="596"/>
        <v>95955.605371771904</v>
      </c>
      <c r="BZ110" s="43">
        <f t="shared" si="596"/>
        <v>108858.98330010986</v>
      </c>
      <c r="CH110" s="142"/>
    </row>
    <row r="111" spans="1:86" x14ac:dyDescent="0.3">
      <c r="A111" s="142"/>
      <c r="C111" s="42" t="s">
        <v>95</v>
      </c>
      <c r="D111" s="43">
        <f t="shared" si="589"/>
        <v>10</v>
      </c>
      <c r="E111" s="43">
        <f t="shared" si="589"/>
        <v>10</v>
      </c>
      <c r="F111" s="43">
        <f t="shared" si="589"/>
        <v>10</v>
      </c>
      <c r="G111" s="43">
        <f t="shared" si="589"/>
        <v>10</v>
      </c>
      <c r="H111" s="43">
        <f t="shared" si="589"/>
        <v>10</v>
      </c>
      <c r="K111" s="43">
        <f t="shared" si="590"/>
        <v>10</v>
      </c>
      <c r="L111" s="43">
        <f t="shared" si="590"/>
        <v>10</v>
      </c>
      <c r="M111" s="43">
        <f t="shared" si="590"/>
        <v>10</v>
      </c>
      <c r="N111" s="43">
        <f t="shared" si="590"/>
        <v>10</v>
      </c>
      <c r="O111" s="43">
        <f t="shared" si="590"/>
        <v>10</v>
      </c>
      <c r="R111" s="43">
        <f t="shared" si="591"/>
        <v>10</v>
      </c>
      <c r="S111" s="43">
        <f t="shared" si="591"/>
        <v>10</v>
      </c>
      <c r="T111" s="43">
        <f t="shared" si="591"/>
        <v>10</v>
      </c>
      <c r="U111" s="43">
        <f t="shared" si="591"/>
        <v>10</v>
      </c>
      <c r="V111" s="43">
        <f t="shared" si="591"/>
        <v>10</v>
      </c>
      <c r="Y111" s="43">
        <f t="shared" si="592"/>
        <v>10</v>
      </c>
      <c r="Z111" s="43">
        <f t="shared" si="592"/>
        <v>10</v>
      </c>
      <c r="AA111" s="43">
        <f t="shared" si="592"/>
        <v>10</v>
      </c>
      <c r="AB111" s="43">
        <f t="shared" si="592"/>
        <v>10</v>
      </c>
      <c r="AC111" s="43">
        <f t="shared" si="592"/>
        <v>10</v>
      </c>
      <c r="AK111" s="142"/>
      <c r="AX111" s="142"/>
      <c r="AZ111" s="42" t="s">
        <v>95</v>
      </c>
      <c r="BA111" s="43">
        <f t="shared" si="593"/>
        <v>10</v>
      </c>
      <c r="BB111" s="43">
        <f t="shared" si="593"/>
        <v>10</v>
      </c>
      <c r="BC111" s="43">
        <f t="shared" si="593"/>
        <v>10</v>
      </c>
      <c r="BD111" s="43">
        <f t="shared" si="593"/>
        <v>10</v>
      </c>
      <c r="BE111" s="43">
        <f t="shared" si="593"/>
        <v>10</v>
      </c>
      <c r="BH111" s="43">
        <f t="shared" si="594"/>
        <v>10</v>
      </c>
      <c r="BI111" s="43">
        <f t="shared" si="594"/>
        <v>10</v>
      </c>
      <c r="BJ111" s="43">
        <f t="shared" si="594"/>
        <v>10</v>
      </c>
      <c r="BK111" s="43">
        <f t="shared" si="594"/>
        <v>10</v>
      </c>
      <c r="BL111" s="43">
        <f t="shared" si="594"/>
        <v>10</v>
      </c>
      <c r="BO111" s="43">
        <f t="shared" si="595"/>
        <v>10</v>
      </c>
      <c r="BP111" s="43">
        <f t="shared" si="595"/>
        <v>10</v>
      </c>
      <c r="BQ111" s="43">
        <f t="shared" si="595"/>
        <v>10</v>
      </c>
      <c r="BR111" s="43">
        <f t="shared" si="595"/>
        <v>10</v>
      </c>
      <c r="BS111" s="43">
        <f t="shared" si="595"/>
        <v>10</v>
      </c>
      <c r="BV111" s="43">
        <f t="shared" si="596"/>
        <v>10</v>
      </c>
      <c r="BW111" s="43">
        <f t="shared" si="596"/>
        <v>10</v>
      </c>
      <c r="BX111" s="43">
        <f t="shared" si="596"/>
        <v>10</v>
      </c>
      <c r="BY111" s="43">
        <f t="shared" si="596"/>
        <v>10</v>
      </c>
      <c r="BZ111" s="43">
        <f t="shared" si="596"/>
        <v>10</v>
      </c>
      <c r="CH111" s="142"/>
    </row>
    <row r="112" spans="1:86" x14ac:dyDescent="0.3">
      <c r="A112" s="142"/>
      <c r="C112" s="42" t="s">
        <v>306</v>
      </c>
      <c r="D112" s="43">
        <f>SUMA(D106:D109)</f>
        <v>1275145.8652779241</v>
      </c>
      <c r="E112" s="43">
        <f>SUMA(E106:E109)</f>
        <v>988686.30927351676</v>
      </c>
      <c r="F112" s="43">
        <f>SUMA(F106:F109)</f>
        <v>976831.73129177419</v>
      </c>
      <c r="G112" s="43">
        <f>SUMA(G106:G109)</f>
        <v>961358.3837666366</v>
      </c>
      <c r="H112" s="43">
        <f>SUMA(H106:H109)</f>
        <v>1001021.8986308054</v>
      </c>
      <c r="K112" s="43">
        <f>SUMA(K106:K109)</f>
        <v>1275145.8652779241</v>
      </c>
      <c r="L112" s="43">
        <f>SUMA(L106:L109)</f>
        <v>988686.30927351676</v>
      </c>
      <c r="M112" s="43">
        <f>SUMA(M106:M109)</f>
        <v>976831.73129177419</v>
      </c>
      <c r="N112" s="43">
        <f>SUMA(N106:N109)</f>
        <v>961358.3837666366</v>
      </c>
      <c r="O112" s="43">
        <f>SUMA(O106:O109)</f>
        <v>1001021.8986308054</v>
      </c>
      <c r="R112" s="43">
        <f>SUMA(R106:R109)</f>
        <v>1275145.8652779241</v>
      </c>
      <c r="S112" s="43">
        <f>SUMA(S106:S109)</f>
        <v>988686.30927351676</v>
      </c>
      <c r="T112" s="43">
        <f>SUMA(T106:T109)</f>
        <v>976831.73129177419</v>
      </c>
      <c r="U112" s="43">
        <f>SUMA(U106:U109)</f>
        <v>961358.3837666366</v>
      </c>
      <c r="V112" s="43">
        <f>SUMA(V106:V109)</f>
        <v>1001021.8986308054</v>
      </c>
      <c r="Y112" s="43">
        <f>SUMA(Y106:Y109)</f>
        <v>1275145.8652779241</v>
      </c>
      <c r="Z112" s="43">
        <f>SUMA(Z106:Z109)</f>
        <v>988686.30927351676</v>
      </c>
      <c r="AA112" s="43">
        <f>SUMA(AA106:AA109)</f>
        <v>976831.73129177419</v>
      </c>
      <c r="AB112" s="43">
        <f>SUMA(AB106:AB109)</f>
        <v>961358.3837666366</v>
      </c>
      <c r="AC112" s="43">
        <f>SUMA(AC106:AC109)</f>
        <v>1001021.8986308054</v>
      </c>
      <c r="AK112" s="142"/>
      <c r="AX112" s="142"/>
      <c r="AZ112" s="42" t="s">
        <v>306</v>
      </c>
      <c r="BA112" s="43">
        <f>SUMA(BA106:BA109)</f>
        <v>1275145.8652779241</v>
      </c>
      <c r="BB112" s="43">
        <f>SUMA(BB106:BB109)</f>
        <v>988686.30927351676</v>
      </c>
      <c r="BC112" s="43">
        <f>SUMA(BC106:BC109)</f>
        <v>976831.73129177419</v>
      </c>
      <c r="BD112" s="43">
        <f>SUMA(BD106:BD109)</f>
        <v>961358.3837666366</v>
      </c>
      <c r="BE112" s="43">
        <f>SUMA(BE106:BE109)</f>
        <v>1001021.8986308054</v>
      </c>
      <c r="BH112" s="43">
        <f>SUMA(BH106:BH109)</f>
        <v>1275145.8652779241</v>
      </c>
      <c r="BI112" s="43">
        <f>SUMA(BI106:BI109)</f>
        <v>988686.30927351676</v>
      </c>
      <c r="BJ112" s="43">
        <f>SUMA(BJ106:BJ109)</f>
        <v>976831.73129177419</v>
      </c>
      <c r="BK112" s="43">
        <f>SUMA(BK106:BK109)</f>
        <v>961358.3837666366</v>
      </c>
      <c r="BL112" s="43">
        <f>SUMA(BL106:BL109)</f>
        <v>1001021.8986308054</v>
      </c>
      <c r="BO112" s="43">
        <f>SUMA(BO106:BO109)</f>
        <v>1275145.8652779241</v>
      </c>
      <c r="BP112" s="43">
        <f>SUMA(BP106:BP109)</f>
        <v>988686.30927351676</v>
      </c>
      <c r="BQ112" s="43">
        <f>SUMA(BQ106:BQ109)</f>
        <v>976831.73129177419</v>
      </c>
      <c r="BR112" s="43">
        <f>SUMA(BR106:BR109)</f>
        <v>961358.3837666366</v>
      </c>
      <c r="BS112" s="43">
        <f>SUMA(BS106:BS109)</f>
        <v>1001021.8986308054</v>
      </c>
      <c r="BV112" s="43">
        <f>SUMA(BV106:BV109)</f>
        <v>1275145.8652779241</v>
      </c>
      <c r="BW112" s="43">
        <f>SUMA(BW106:BW109)</f>
        <v>988686.30927351676</v>
      </c>
      <c r="BX112" s="43">
        <f>SUMA(BX106:BX109)</f>
        <v>976831.73129177419</v>
      </c>
      <c r="BY112" s="43">
        <f>SUMA(BY106:BY109)</f>
        <v>961358.3837666366</v>
      </c>
      <c r="BZ112" s="43">
        <f>SUMA(BZ106:BZ109)</f>
        <v>1001021.8986308054</v>
      </c>
      <c r="CH112" s="142"/>
    </row>
    <row r="113" spans="1:86" x14ac:dyDescent="0.3">
      <c r="A113" s="142"/>
      <c r="C113" s="42" t="s">
        <v>307</v>
      </c>
      <c r="D113" s="43">
        <f>SUMA(D106:D108)+D110</f>
        <v>1372150.472971847</v>
      </c>
      <c r="E113" s="43">
        <f>SUMA(E106:E108)+E110</f>
        <v>1068121.5406530325</v>
      </c>
      <c r="F113" s="43">
        <f>SUMA(F106:F108)+F110</f>
        <v>1056267.1781895473</v>
      </c>
      <c r="G113" s="43">
        <f>SUMA(G106:G108)+G110</f>
        <v>1040620.3946892719</v>
      </c>
      <c r="H113" s="43">
        <f>SUMA(H106:H108)+H110</f>
        <v>1086735.5985176098</v>
      </c>
      <c r="K113" s="43">
        <f>SUMA(K106:K108)+K110</f>
        <v>1372150.472971847</v>
      </c>
      <c r="L113" s="43">
        <f>SUMA(L106:L108)+L110</f>
        <v>1068121.5406530325</v>
      </c>
      <c r="M113" s="43">
        <f>SUMA(M106:M108)+M110</f>
        <v>1056267.1781895473</v>
      </c>
      <c r="N113" s="43">
        <f>SUMA(N106:N108)+N110</f>
        <v>1040620.3946892719</v>
      </c>
      <c r="O113" s="43">
        <f>SUMA(O106:O108)+O110</f>
        <v>1086735.5985176098</v>
      </c>
      <c r="R113" s="43">
        <f>SUMA(R106:R108)+R110</f>
        <v>1372150.472971847</v>
      </c>
      <c r="S113" s="43">
        <f>SUMA(S106:S108)+S110</f>
        <v>1068121.5406530325</v>
      </c>
      <c r="T113" s="43">
        <f>SUMA(T106:T108)+T110</f>
        <v>1056267.1781895473</v>
      </c>
      <c r="U113" s="43">
        <f>SUMA(U106:U108)+U110</f>
        <v>1040620.3946892719</v>
      </c>
      <c r="V113" s="43">
        <f>SUMA(V106:V108)+V110</f>
        <v>1086735.5985176098</v>
      </c>
      <c r="Y113" s="43">
        <f>SUMA(Y106:Y108)+Y110</f>
        <v>1372150.472971847</v>
      </c>
      <c r="Z113" s="43">
        <f>SUMA(Z106:Z108)+Z110</f>
        <v>1068121.5406530325</v>
      </c>
      <c r="AA113" s="43">
        <f>SUMA(AA106:AA108)+AA110</f>
        <v>1056267.1781895473</v>
      </c>
      <c r="AB113" s="43">
        <f>SUMA(AB106:AB108)+AB110</f>
        <v>1040620.3946892719</v>
      </c>
      <c r="AC113" s="43">
        <f>SUMA(AC106:AC108)+AC110</f>
        <v>1086735.5985176098</v>
      </c>
      <c r="AK113" s="142"/>
      <c r="AX113" s="142"/>
      <c r="AZ113" s="42" t="s">
        <v>307</v>
      </c>
      <c r="BA113" s="43">
        <f>SUMA(BA106:BA108)+BA110</f>
        <v>1372150.472971847</v>
      </c>
      <c r="BB113" s="43">
        <f>SUMA(BB106:BB108)+BB110</f>
        <v>1068121.5406530325</v>
      </c>
      <c r="BC113" s="43">
        <f>SUMA(BC106:BC108)+BC110</f>
        <v>1056267.1781895473</v>
      </c>
      <c r="BD113" s="43">
        <f>SUMA(BD106:BD108)+BD110</f>
        <v>1040620.3946892719</v>
      </c>
      <c r="BE113" s="43">
        <f>SUMA(BE106:BE108)+BE110</f>
        <v>1086735.5985176098</v>
      </c>
      <c r="BH113" s="43">
        <f>SUMA(BH106:BH108)+BH110</f>
        <v>1372150.472971847</v>
      </c>
      <c r="BI113" s="43">
        <f>SUMA(BI106:BI108)+BI110</f>
        <v>1068121.5406530325</v>
      </c>
      <c r="BJ113" s="43">
        <f>SUMA(BJ106:BJ108)+BJ110</f>
        <v>1056267.1781895473</v>
      </c>
      <c r="BK113" s="43">
        <f>SUMA(BK106:BK108)+BK110</f>
        <v>1040620.3946892719</v>
      </c>
      <c r="BL113" s="43">
        <f>SUMA(BL106:BL108)+BL110</f>
        <v>1086735.5985176098</v>
      </c>
      <c r="BO113" s="43">
        <f>SUMA(BO106:BO108)+BO110</f>
        <v>1372150.472971847</v>
      </c>
      <c r="BP113" s="43">
        <f>SUMA(BP106:BP108)+BP110</f>
        <v>1068121.5406530325</v>
      </c>
      <c r="BQ113" s="43">
        <f>SUMA(BQ106:BQ108)+BQ110</f>
        <v>1056267.1781895473</v>
      </c>
      <c r="BR113" s="43">
        <f>SUMA(BR106:BR108)+BR110</f>
        <v>1040620.3946892719</v>
      </c>
      <c r="BS113" s="43">
        <f>SUMA(BS106:BS108)+BS110</f>
        <v>1086735.5985176098</v>
      </c>
      <c r="BV113" s="43">
        <f>SUMA(BV106:BV108)+BV110</f>
        <v>1372150.472971847</v>
      </c>
      <c r="BW113" s="43">
        <f>SUMA(BW106:BW108)+BW110</f>
        <v>1068121.5406530325</v>
      </c>
      <c r="BX113" s="43">
        <f>SUMA(BX106:BX108)+BX110</f>
        <v>1056267.1781895473</v>
      </c>
      <c r="BY113" s="43">
        <f>SUMA(BY106:BY108)+BY110</f>
        <v>1040620.3946892719</v>
      </c>
      <c r="BZ113" s="43">
        <f>SUMA(BZ106:BZ108)+BZ110</f>
        <v>1086735.5985176098</v>
      </c>
      <c r="CH113" s="142"/>
    </row>
    <row r="114" spans="1:86" x14ac:dyDescent="0.3">
      <c r="A114" s="142"/>
      <c r="C114" s="42" t="s">
        <v>291</v>
      </c>
      <c r="D114" s="43">
        <f t="shared" ref="D114:H123" si="597">D60</f>
        <v>1.6307893020221789E-3</v>
      </c>
      <c r="E114" s="43">
        <f t="shared" si="597"/>
        <v>1.6307893020221789E-3</v>
      </c>
      <c r="F114" s="43">
        <f t="shared" si="597"/>
        <v>1.6307893020221789E-3</v>
      </c>
      <c r="G114" s="43">
        <f t="shared" si="597"/>
        <v>1.6307893020221789E-3</v>
      </c>
      <c r="H114" s="43">
        <f t="shared" si="597"/>
        <v>1.6307893020221789E-3</v>
      </c>
      <c r="K114" s="43">
        <f t="shared" ref="K114:O123" si="598">K60</f>
        <v>1.6307893020221789E-3</v>
      </c>
      <c r="L114" s="43">
        <f t="shared" si="598"/>
        <v>1.6307893020221789E-3</v>
      </c>
      <c r="M114" s="43">
        <f t="shared" si="598"/>
        <v>1.6307893020221789E-3</v>
      </c>
      <c r="N114" s="43">
        <f t="shared" si="598"/>
        <v>1.6307893020221789E-3</v>
      </c>
      <c r="O114" s="43">
        <f t="shared" si="598"/>
        <v>1.6307893020221789E-3</v>
      </c>
      <c r="R114" s="43">
        <f t="shared" ref="R114:V123" si="599">R60</f>
        <v>1.6307893020221789E-3</v>
      </c>
      <c r="S114" s="43">
        <f t="shared" si="599"/>
        <v>1.6307893020221789E-3</v>
      </c>
      <c r="T114" s="43">
        <f t="shared" si="599"/>
        <v>1.6307893020221789E-3</v>
      </c>
      <c r="U114" s="43">
        <f t="shared" si="599"/>
        <v>1.6307893020221789E-3</v>
      </c>
      <c r="V114" s="43">
        <f t="shared" si="599"/>
        <v>1.6307893020221789E-3</v>
      </c>
      <c r="Y114" s="43">
        <f t="shared" ref="Y114:AC123" si="600">Y60</f>
        <v>1.6307893020221789E-3</v>
      </c>
      <c r="Z114" s="43">
        <f t="shared" si="600"/>
        <v>1.6307893020221789E-3</v>
      </c>
      <c r="AA114" s="43">
        <f t="shared" si="600"/>
        <v>1.6307893020221789E-3</v>
      </c>
      <c r="AB114" s="43">
        <f t="shared" si="600"/>
        <v>1.6307893020221789E-3</v>
      </c>
      <c r="AC114" s="43">
        <f t="shared" si="600"/>
        <v>1.6307893020221789E-3</v>
      </c>
      <c r="AK114" s="142"/>
      <c r="AX114" s="142"/>
      <c r="AZ114" s="42" t="s">
        <v>291</v>
      </c>
      <c r="BA114" s="43">
        <f t="shared" ref="BA114:BE123" si="601">BA60</f>
        <v>3.2615786040443577E-3</v>
      </c>
      <c r="BB114" s="43">
        <f t="shared" si="601"/>
        <v>3.2615786040443577E-3</v>
      </c>
      <c r="BC114" s="43">
        <f t="shared" si="601"/>
        <v>3.2615786040443577E-3</v>
      </c>
      <c r="BD114" s="43">
        <f t="shared" si="601"/>
        <v>3.2615786040443577E-3</v>
      </c>
      <c r="BE114" s="43">
        <f t="shared" si="601"/>
        <v>3.2615786040443577E-3</v>
      </c>
      <c r="BH114" s="43">
        <f t="shared" ref="BH114:BL123" si="602">BH60</f>
        <v>3.2615786040443577E-3</v>
      </c>
      <c r="BI114" s="43">
        <f t="shared" si="602"/>
        <v>3.2615786040443577E-3</v>
      </c>
      <c r="BJ114" s="43">
        <f t="shared" si="602"/>
        <v>3.2615786040443577E-3</v>
      </c>
      <c r="BK114" s="43">
        <f t="shared" si="602"/>
        <v>3.2615786040443577E-3</v>
      </c>
      <c r="BL114" s="43">
        <f t="shared" si="602"/>
        <v>3.2615786040443577E-3</v>
      </c>
      <c r="BO114" s="43">
        <f t="shared" ref="BO114:BS123" si="603">BO60</f>
        <v>3.2615786040443577E-3</v>
      </c>
      <c r="BP114" s="43">
        <f t="shared" si="603"/>
        <v>3.2615786040443577E-3</v>
      </c>
      <c r="BQ114" s="43">
        <f t="shared" si="603"/>
        <v>3.2615786040443577E-3</v>
      </c>
      <c r="BR114" s="43">
        <f t="shared" si="603"/>
        <v>3.2615786040443577E-3</v>
      </c>
      <c r="BS114" s="43">
        <f t="shared" si="603"/>
        <v>3.2615786040443577E-3</v>
      </c>
      <c r="BV114" s="43">
        <f t="shared" ref="BV114:BZ123" si="604">BV60</f>
        <v>3.2615786040443577E-3</v>
      </c>
      <c r="BW114" s="43">
        <f t="shared" si="604"/>
        <v>3.2615786040443577E-3</v>
      </c>
      <c r="BX114" s="43">
        <f t="shared" si="604"/>
        <v>3.2615786040443577E-3</v>
      </c>
      <c r="BY114" s="43">
        <f t="shared" si="604"/>
        <v>3.2615786040443577E-3</v>
      </c>
      <c r="BZ114" s="43">
        <f t="shared" si="604"/>
        <v>3.2615786040443577E-3</v>
      </c>
      <c r="CH114" s="142"/>
    </row>
    <row r="115" spans="1:86" x14ac:dyDescent="0.3">
      <c r="A115" s="142"/>
      <c r="C115" s="42" t="s">
        <v>308</v>
      </c>
      <c r="D115" s="43">
        <f t="shared" si="597"/>
        <v>0</v>
      </c>
      <c r="E115" s="43">
        <f t="shared" si="597"/>
        <v>0</v>
      </c>
      <c r="F115" s="43">
        <f t="shared" si="597"/>
        <v>0</v>
      </c>
      <c r="G115" s="43">
        <f t="shared" si="597"/>
        <v>0</v>
      </c>
      <c r="H115" s="43">
        <f t="shared" si="597"/>
        <v>0</v>
      </c>
      <c r="K115" s="43">
        <f t="shared" si="598"/>
        <v>0</v>
      </c>
      <c r="L115" s="43">
        <f t="shared" si="598"/>
        <v>0</v>
      </c>
      <c r="M115" s="43">
        <f t="shared" si="598"/>
        <v>0</v>
      </c>
      <c r="N115" s="43">
        <f t="shared" si="598"/>
        <v>0</v>
      </c>
      <c r="O115" s="43">
        <f t="shared" si="598"/>
        <v>0</v>
      </c>
      <c r="R115" s="43">
        <f t="shared" si="599"/>
        <v>0</v>
      </c>
      <c r="S115" s="43">
        <f t="shared" si="599"/>
        <v>0</v>
      </c>
      <c r="T115" s="43">
        <f t="shared" si="599"/>
        <v>0</v>
      </c>
      <c r="U115" s="43">
        <f t="shared" si="599"/>
        <v>0</v>
      </c>
      <c r="V115" s="43">
        <f t="shared" si="599"/>
        <v>0</v>
      </c>
      <c r="Y115" s="43">
        <f t="shared" si="600"/>
        <v>0</v>
      </c>
      <c r="Z115" s="43">
        <f t="shared" si="600"/>
        <v>0</v>
      </c>
      <c r="AA115" s="43">
        <f t="shared" si="600"/>
        <v>0</v>
      </c>
      <c r="AB115" s="43">
        <f t="shared" si="600"/>
        <v>0</v>
      </c>
      <c r="AC115" s="43">
        <f t="shared" si="600"/>
        <v>0</v>
      </c>
      <c r="AK115" s="142"/>
      <c r="AX115" s="142"/>
      <c r="AZ115" s="42" t="s">
        <v>308</v>
      </c>
      <c r="BA115" s="43">
        <f t="shared" si="601"/>
        <v>0</v>
      </c>
      <c r="BB115" s="43">
        <f t="shared" si="601"/>
        <v>0</v>
      </c>
      <c r="BC115" s="43">
        <f t="shared" si="601"/>
        <v>0</v>
      </c>
      <c r="BD115" s="43">
        <f t="shared" si="601"/>
        <v>0</v>
      </c>
      <c r="BE115" s="43">
        <f t="shared" si="601"/>
        <v>0</v>
      </c>
      <c r="BH115" s="43">
        <f t="shared" si="602"/>
        <v>0</v>
      </c>
      <c r="BI115" s="43">
        <f t="shared" si="602"/>
        <v>0</v>
      </c>
      <c r="BJ115" s="43">
        <f t="shared" si="602"/>
        <v>0</v>
      </c>
      <c r="BK115" s="43">
        <f t="shared" si="602"/>
        <v>0</v>
      </c>
      <c r="BL115" s="43">
        <f t="shared" si="602"/>
        <v>0</v>
      </c>
      <c r="BO115" s="43">
        <f t="shared" si="603"/>
        <v>0</v>
      </c>
      <c r="BP115" s="43">
        <f t="shared" si="603"/>
        <v>0</v>
      </c>
      <c r="BQ115" s="43">
        <f t="shared" si="603"/>
        <v>0</v>
      </c>
      <c r="BR115" s="43">
        <f t="shared" si="603"/>
        <v>0</v>
      </c>
      <c r="BS115" s="43">
        <f t="shared" si="603"/>
        <v>0</v>
      </c>
      <c r="BV115" s="43">
        <f t="shared" si="604"/>
        <v>0</v>
      </c>
      <c r="BW115" s="43">
        <f t="shared" si="604"/>
        <v>0</v>
      </c>
      <c r="BX115" s="43">
        <f t="shared" si="604"/>
        <v>0</v>
      </c>
      <c r="BY115" s="43">
        <f t="shared" si="604"/>
        <v>0</v>
      </c>
      <c r="BZ115" s="43">
        <f t="shared" si="604"/>
        <v>0</v>
      </c>
      <c r="CH115" s="142"/>
    </row>
    <row r="116" spans="1:86" x14ac:dyDescent="0.3">
      <c r="A116" s="142"/>
      <c r="C116" s="42" t="s">
        <v>309</v>
      </c>
      <c r="D116" s="43">
        <f t="shared" si="597"/>
        <v>31536000</v>
      </c>
      <c r="E116" s="43">
        <f t="shared" si="597"/>
        <v>31536000</v>
      </c>
      <c r="F116" s="43">
        <f t="shared" si="597"/>
        <v>31536000</v>
      </c>
      <c r="G116" s="43">
        <f t="shared" si="597"/>
        <v>31536000</v>
      </c>
      <c r="H116" s="43">
        <f t="shared" si="597"/>
        <v>31536000</v>
      </c>
      <c r="K116" s="43">
        <f t="shared" si="598"/>
        <v>31536000</v>
      </c>
      <c r="L116" s="43">
        <f t="shared" si="598"/>
        <v>31536000</v>
      </c>
      <c r="M116" s="43">
        <f t="shared" si="598"/>
        <v>31536000</v>
      </c>
      <c r="N116" s="43">
        <f t="shared" si="598"/>
        <v>31536000</v>
      </c>
      <c r="O116" s="43">
        <f t="shared" si="598"/>
        <v>31536000</v>
      </c>
      <c r="R116" s="43">
        <f t="shared" si="599"/>
        <v>31536000</v>
      </c>
      <c r="S116" s="43">
        <f t="shared" si="599"/>
        <v>31536000</v>
      </c>
      <c r="T116" s="43">
        <f t="shared" si="599"/>
        <v>31536000</v>
      </c>
      <c r="U116" s="43">
        <f t="shared" si="599"/>
        <v>31536000</v>
      </c>
      <c r="V116" s="43">
        <f t="shared" si="599"/>
        <v>31536000</v>
      </c>
      <c r="Y116" s="43">
        <f t="shared" si="600"/>
        <v>31536000</v>
      </c>
      <c r="Z116" s="43">
        <f t="shared" si="600"/>
        <v>31536000</v>
      </c>
      <c r="AA116" s="43">
        <f t="shared" si="600"/>
        <v>31536000</v>
      </c>
      <c r="AB116" s="43">
        <f t="shared" si="600"/>
        <v>31536000</v>
      </c>
      <c r="AC116" s="43">
        <f t="shared" si="600"/>
        <v>31536000</v>
      </c>
      <c r="AK116" s="142"/>
      <c r="AX116" s="142"/>
      <c r="AZ116" s="42" t="s">
        <v>309</v>
      </c>
      <c r="BA116" s="43">
        <f t="shared" si="601"/>
        <v>31536000</v>
      </c>
      <c r="BB116" s="43">
        <f t="shared" si="601"/>
        <v>31536000</v>
      </c>
      <c r="BC116" s="43">
        <f t="shared" si="601"/>
        <v>31536000</v>
      </c>
      <c r="BD116" s="43">
        <f t="shared" si="601"/>
        <v>31536000</v>
      </c>
      <c r="BE116" s="43">
        <f t="shared" si="601"/>
        <v>31536000</v>
      </c>
      <c r="BH116" s="43">
        <f t="shared" si="602"/>
        <v>31536000</v>
      </c>
      <c r="BI116" s="43">
        <f t="shared" si="602"/>
        <v>31536000</v>
      </c>
      <c r="BJ116" s="43">
        <f t="shared" si="602"/>
        <v>31536000</v>
      </c>
      <c r="BK116" s="43">
        <f t="shared" si="602"/>
        <v>31536000</v>
      </c>
      <c r="BL116" s="43">
        <f t="shared" si="602"/>
        <v>31536000</v>
      </c>
      <c r="BO116" s="43">
        <f t="shared" si="603"/>
        <v>31536000</v>
      </c>
      <c r="BP116" s="43">
        <f t="shared" si="603"/>
        <v>31536000</v>
      </c>
      <c r="BQ116" s="43">
        <f t="shared" si="603"/>
        <v>31536000</v>
      </c>
      <c r="BR116" s="43">
        <f t="shared" si="603"/>
        <v>31536000</v>
      </c>
      <c r="BS116" s="43">
        <f t="shared" si="603"/>
        <v>31536000</v>
      </c>
      <c r="BV116" s="43">
        <f t="shared" si="604"/>
        <v>31536000</v>
      </c>
      <c r="BW116" s="43">
        <f t="shared" si="604"/>
        <v>31536000</v>
      </c>
      <c r="BX116" s="43">
        <f t="shared" si="604"/>
        <v>31536000</v>
      </c>
      <c r="BY116" s="43">
        <f t="shared" si="604"/>
        <v>31536000</v>
      </c>
      <c r="BZ116" s="43">
        <f t="shared" si="604"/>
        <v>31536000</v>
      </c>
      <c r="CH116" s="142"/>
    </row>
    <row r="117" spans="1:86" x14ac:dyDescent="0.3">
      <c r="A117" s="142"/>
      <c r="C117" s="42" t="str">
        <f>AZ117</f>
        <v>EaB&amp;E [15] (/1)</v>
      </c>
      <c r="D117" s="43">
        <f t="shared" si="597"/>
        <v>0.45444579780755179</v>
      </c>
      <c r="E117" s="43">
        <f t="shared" si="597"/>
        <v>0.45444579780755179</v>
      </c>
      <c r="F117" s="43">
        <f t="shared" si="597"/>
        <v>0.45444579780755179</v>
      </c>
      <c r="G117" s="43">
        <f t="shared" si="597"/>
        <v>0.45444579780755179</v>
      </c>
      <c r="H117" s="43">
        <f t="shared" si="597"/>
        <v>0.45444579780755179</v>
      </c>
      <c r="K117" s="43">
        <f t="shared" si="598"/>
        <v>0.25444579780755183</v>
      </c>
      <c r="L117" s="43">
        <f t="shared" si="598"/>
        <v>0.25444579780755183</v>
      </c>
      <c r="M117" s="43">
        <f t="shared" si="598"/>
        <v>0.25444579780755183</v>
      </c>
      <c r="N117" s="43">
        <f t="shared" si="598"/>
        <v>0.25444579780755183</v>
      </c>
      <c r="O117" s="43">
        <f t="shared" si="598"/>
        <v>0.25444579780755183</v>
      </c>
      <c r="R117" s="43">
        <f t="shared" si="599"/>
        <v>0.45444579780755179</v>
      </c>
      <c r="S117" s="43">
        <f t="shared" si="599"/>
        <v>0.45444579780755179</v>
      </c>
      <c r="T117" s="43">
        <f t="shared" si="599"/>
        <v>0.45444579780755179</v>
      </c>
      <c r="U117" s="43">
        <f t="shared" si="599"/>
        <v>0.45444579780755179</v>
      </c>
      <c r="V117" s="43">
        <f t="shared" si="599"/>
        <v>0.45444579780755179</v>
      </c>
      <c r="Y117" s="43">
        <f t="shared" si="600"/>
        <v>0.25444579780755183</v>
      </c>
      <c r="Z117" s="43">
        <f t="shared" si="600"/>
        <v>0.25444579780755183</v>
      </c>
      <c r="AA117" s="43">
        <f t="shared" si="600"/>
        <v>0.25444579780755183</v>
      </c>
      <c r="AB117" s="43">
        <f t="shared" si="600"/>
        <v>0.25444579780755183</v>
      </c>
      <c r="AC117" s="43">
        <f t="shared" si="600"/>
        <v>0.25444579780755183</v>
      </c>
      <c r="AK117" s="142"/>
      <c r="AX117" s="142"/>
      <c r="AZ117" s="42" t="s">
        <v>450</v>
      </c>
      <c r="BA117" s="43">
        <f t="shared" si="601"/>
        <v>0.45444579780755179</v>
      </c>
      <c r="BB117" s="43">
        <f t="shared" si="601"/>
        <v>0.45444579780755179</v>
      </c>
      <c r="BC117" s="43">
        <f t="shared" si="601"/>
        <v>0.45444579780755179</v>
      </c>
      <c r="BD117" s="43">
        <f t="shared" si="601"/>
        <v>0.45444579780755179</v>
      </c>
      <c r="BE117" s="43">
        <f t="shared" si="601"/>
        <v>0.45444579780755179</v>
      </c>
      <c r="BH117" s="43">
        <f t="shared" si="602"/>
        <v>0.25444579780755183</v>
      </c>
      <c r="BI117" s="43">
        <f t="shared" si="602"/>
        <v>0.25444579780755183</v>
      </c>
      <c r="BJ117" s="43">
        <f t="shared" si="602"/>
        <v>0.25444579780755183</v>
      </c>
      <c r="BK117" s="43">
        <f t="shared" si="602"/>
        <v>0.25444579780755183</v>
      </c>
      <c r="BL117" s="43">
        <f t="shared" si="602"/>
        <v>0.25444579780755183</v>
      </c>
      <c r="BO117" s="43">
        <f t="shared" si="603"/>
        <v>0.45444579780755179</v>
      </c>
      <c r="BP117" s="43">
        <f t="shared" si="603"/>
        <v>0.45444579780755179</v>
      </c>
      <c r="BQ117" s="43">
        <f t="shared" si="603"/>
        <v>0.45444579780755179</v>
      </c>
      <c r="BR117" s="43">
        <f t="shared" si="603"/>
        <v>0.45444579780755179</v>
      </c>
      <c r="BS117" s="43">
        <f t="shared" si="603"/>
        <v>0.45444579780755179</v>
      </c>
      <c r="BV117" s="43">
        <f t="shared" si="604"/>
        <v>0.25444579780755183</v>
      </c>
      <c r="BW117" s="43">
        <f t="shared" si="604"/>
        <v>0.25444579780755183</v>
      </c>
      <c r="BX117" s="43">
        <f t="shared" si="604"/>
        <v>0.25444579780755183</v>
      </c>
      <c r="BY117" s="43">
        <f t="shared" si="604"/>
        <v>0.25444579780755183</v>
      </c>
      <c r="BZ117" s="43">
        <f t="shared" si="604"/>
        <v>0.25444579780755183</v>
      </c>
      <c r="CH117" s="142"/>
    </row>
    <row r="118" spans="1:86" x14ac:dyDescent="0.3">
      <c r="A118" s="142"/>
      <c r="C118" s="42" t="s">
        <v>459</v>
      </c>
      <c r="D118" s="43">
        <f t="shared" si="597"/>
        <v>5.1508800000000007E-2</v>
      </c>
      <c r="E118" s="43">
        <f t="shared" si="597"/>
        <v>5.1508800000000007E-2</v>
      </c>
      <c r="F118" s="43">
        <f t="shared" si="597"/>
        <v>5.1508800000000007E-2</v>
      </c>
      <c r="G118" s="43">
        <f t="shared" si="597"/>
        <v>5.1508800000000007E-2</v>
      </c>
      <c r="H118" s="43">
        <f t="shared" si="597"/>
        <v>5.1508800000000007E-2</v>
      </c>
      <c r="K118" s="43">
        <f t="shared" si="598"/>
        <v>5.1508800000000007E-2</v>
      </c>
      <c r="L118" s="43">
        <f t="shared" si="598"/>
        <v>5.1508800000000007E-2</v>
      </c>
      <c r="M118" s="43">
        <f t="shared" si="598"/>
        <v>5.1508800000000007E-2</v>
      </c>
      <c r="N118" s="43">
        <f t="shared" si="598"/>
        <v>5.1508800000000007E-2</v>
      </c>
      <c r="O118" s="43">
        <f t="shared" si="598"/>
        <v>5.1508800000000007E-2</v>
      </c>
      <c r="R118" s="43">
        <f t="shared" si="599"/>
        <v>5.1508800000000007E-2</v>
      </c>
      <c r="S118" s="43">
        <f t="shared" si="599"/>
        <v>5.1508800000000007E-2</v>
      </c>
      <c r="T118" s="43">
        <f t="shared" si="599"/>
        <v>5.1508800000000007E-2</v>
      </c>
      <c r="U118" s="43">
        <f t="shared" si="599"/>
        <v>5.1508800000000007E-2</v>
      </c>
      <c r="V118" s="43">
        <f t="shared" si="599"/>
        <v>5.1508800000000007E-2</v>
      </c>
      <c r="Y118" s="43">
        <f t="shared" si="600"/>
        <v>5.1508800000000007E-2</v>
      </c>
      <c r="Z118" s="43">
        <f t="shared" si="600"/>
        <v>5.1508800000000007E-2</v>
      </c>
      <c r="AA118" s="43">
        <f t="shared" si="600"/>
        <v>5.1508800000000007E-2</v>
      </c>
      <c r="AB118" s="43">
        <f t="shared" si="600"/>
        <v>5.1508800000000007E-2</v>
      </c>
      <c r="AC118" s="43">
        <f t="shared" si="600"/>
        <v>5.1508800000000007E-2</v>
      </c>
      <c r="AK118" s="142"/>
      <c r="AX118" s="142"/>
      <c r="AZ118" s="42" t="str">
        <f>C118</f>
        <v>Total lifetime operational losses (OL) [10],[15] (/1)</v>
      </c>
      <c r="BA118" s="43">
        <f t="shared" si="601"/>
        <v>2.5754400000000004E-2</v>
      </c>
      <c r="BB118" s="43">
        <f t="shared" si="601"/>
        <v>2.5754400000000004E-2</v>
      </c>
      <c r="BC118" s="43">
        <f t="shared" si="601"/>
        <v>2.5754400000000004E-2</v>
      </c>
      <c r="BD118" s="43">
        <f t="shared" si="601"/>
        <v>2.5754400000000004E-2</v>
      </c>
      <c r="BE118" s="43">
        <f t="shared" si="601"/>
        <v>2.5754400000000004E-2</v>
      </c>
      <c r="BH118" s="43">
        <f t="shared" si="602"/>
        <v>2.5754400000000004E-2</v>
      </c>
      <c r="BI118" s="43">
        <f t="shared" si="602"/>
        <v>2.5754400000000004E-2</v>
      </c>
      <c r="BJ118" s="43">
        <f t="shared" si="602"/>
        <v>2.5754400000000004E-2</v>
      </c>
      <c r="BK118" s="43">
        <f t="shared" si="602"/>
        <v>2.5754400000000004E-2</v>
      </c>
      <c r="BL118" s="43">
        <f t="shared" si="602"/>
        <v>2.5754400000000004E-2</v>
      </c>
      <c r="BO118" s="43">
        <f t="shared" si="603"/>
        <v>2.5754400000000004E-2</v>
      </c>
      <c r="BP118" s="43">
        <f t="shared" si="603"/>
        <v>2.5754400000000004E-2</v>
      </c>
      <c r="BQ118" s="43">
        <f t="shared" si="603"/>
        <v>2.5754400000000004E-2</v>
      </c>
      <c r="BR118" s="43">
        <f t="shared" si="603"/>
        <v>2.5754400000000004E-2</v>
      </c>
      <c r="BS118" s="43">
        <f t="shared" si="603"/>
        <v>2.5754400000000004E-2</v>
      </c>
      <c r="BV118" s="43">
        <f t="shared" si="604"/>
        <v>2.5754400000000004E-2</v>
      </c>
      <c r="BW118" s="43">
        <f t="shared" si="604"/>
        <v>2.5754400000000004E-2</v>
      </c>
      <c r="BX118" s="43">
        <f t="shared" si="604"/>
        <v>2.5754400000000004E-2</v>
      </c>
      <c r="BY118" s="43">
        <f t="shared" si="604"/>
        <v>2.5754400000000004E-2</v>
      </c>
      <c r="BZ118" s="43">
        <f t="shared" si="604"/>
        <v>2.5754400000000004E-2</v>
      </c>
      <c r="CH118" s="142"/>
    </row>
    <row r="119" spans="1:86" x14ac:dyDescent="0.3">
      <c r="A119" s="142"/>
      <c r="C119" s="42" t="str">
        <f>AZ119</f>
        <v>Charge losses ratio (CL) [15] (/1)</v>
      </c>
      <c r="D119" s="43">
        <f t="shared" si="597"/>
        <v>0.31315468940316687</v>
      </c>
      <c r="E119" s="43">
        <f t="shared" si="597"/>
        <v>0.31315468940316687</v>
      </c>
      <c r="F119" s="43">
        <f t="shared" si="597"/>
        <v>0.31315468940316687</v>
      </c>
      <c r="G119" s="43">
        <f t="shared" si="597"/>
        <v>0.31315468940316687</v>
      </c>
      <c r="H119" s="43">
        <f t="shared" si="597"/>
        <v>0.31315468940316687</v>
      </c>
      <c r="K119" s="43">
        <f t="shared" si="598"/>
        <v>0.31315468940316687</v>
      </c>
      <c r="L119" s="43">
        <f t="shared" si="598"/>
        <v>0.31315468940316687</v>
      </c>
      <c r="M119" s="43">
        <f t="shared" si="598"/>
        <v>0.31315468940316687</v>
      </c>
      <c r="N119" s="43">
        <f t="shared" si="598"/>
        <v>0.31315468940316687</v>
      </c>
      <c r="O119" s="43">
        <f t="shared" si="598"/>
        <v>0.31315468940316687</v>
      </c>
      <c r="R119" s="43">
        <f t="shared" si="599"/>
        <v>0.11315468940316686</v>
      </c>
      <c r="S119" s="43">
        <f t="shared" si="599"/>
        <v>0.11315468940316686</v>
      </c>
      <c r="T119" s="43">
        <f t="shared" si="599"/>
        <v>0.11315468940316686</v>
      </c>
      <c r="U119" s="43">
        <f t="shared" si="599"/>
        <v>0.11315468940316686</v>
      </c>
      <c r="V119" s="43">
        <f t="shared" si="599"/>
        <v>0.11315468940316686</v>
      </c>
      <c r="Y119" s="43">
        <f t="shared" si="600"/>
        <v>0.11315468940316686</v>
      </c>
      <c r="Z119" s="43">
        <f t="shared" si="600"/>
        <v>0.11315468940316686</v>
      </c>
      <c r="AA119" s="43">
        <f t="shared" si="600"/>
        <v>0.11315468940316686</v>
      </c>
      <c r="AB119" s="43">
        <f t="shared" si="600"/>
        <v>0.11315468940316686</v>
      </c>
      <c r="AC119" s="43">
        <f t="shared" si="600"/>
        <v>0.11315468940316686</v>
      </c>
      <c r="AK119" s="142"/>
      <c r="AX119" s="142"/>
      <c r="AZ119" s="42" t="s">
        <v>461</v>
      </c>
      <c r="BA119" s="43">
        <f t="shared" si="601"/>
        <v>0.31315468940316687</v>
      </c>
      <c r="BB119" s="43">
        <f t="shared" si="601"/>
        <v>0.31315468940316687</v>
      </c>
      <c r="BC119" s="43">
        <f t="shared" si="601"/>
        <v>0.31315468940316687</v>
      </c>
      <c r="BD119" s="43">
        <f t="shared" si="601"/>
        <v>0.31315468940316687</v>
      </c>
      <c r="BE119" s="43">
        <f t="shared" si="601"/>
        <v>0.31315468940316687</v>
      </c>
      <c r="BH119" s="43">
        <f t="shared" si="602"/>
        <v>0.31315468940316687</v>
      </c>
      <c r="BI119" s="43">
        <f t="shared" si="602"/>
        <v>0.31315468940316687</v>
      </c>
      <c r="BJ119" s="43">
        <f t="shared" si="602"/>
        <v>0.31315468940316687</v>
      </c>
      <c r="BK119" s="43">
        <f t="shared" si="602"/>
        <v>0.31315468940316687</v>
      </c>
      <c r="BL119" s="43">
        <f t="shared" si="602"/>
        <v>0.31315468940316687</v>
      </c>
      <c r="BO119" s="43">
        <f t="shared" si="603"/>
        <v>0.11315468940316686</v>
      </c>
      <c r="BP119" s="43">
        <f t="shared" si="603"/>
        <v>0.11315468940316686</v>
      </c>
      <c r="BQ119" s="43">
        <f t="shared" si="603"/>
        <v>0.11315468940316686</v>
      </c>
      <c r="BR119" s="43">
        <f t="shared" si="603"/>
        <v>0.11315468940316686</v>
      </c>
      <c r="BS119" s="43">
        <f t="shared" si="603"/>
        <v>0.11315468940316686</v>
      </c>
      <c r="BV119" s="43">
        <f t="shared" si="604"/>
        <v>0.11315468940316686</v>
      </c>
      <c r="BW119" s="43">
        <f t="shared" si="604"/>
        <v>0.11315468940316686</v>
      </c>
      <c r="BX119" s="43">
        <f t="shared" si="604"/>
        <v>0.11315468940316686</v>
      </c>
      <c r="BY119" s="43">
        <f t="shared" si="604"/>
        <v>0.11315468940316686</v>
      </c>
      <c r="BZ119" s="43">
        <f t="shared" si="604"/>
        <v>0.11315468940316686</v>
      </c>
      <c r="CH119" s="142"/>
    </row>
    <row r="120" spans="1:86" x14ac:dyDescent="0.3">
      <c r="A120" s="142"/>
      <c r="C120" s="42" t="s">
        <v>303</v>
      </c>
      <c r="D120" s="43">
        <f t="shared" si="597"/>
        <v>266118.87080702977</v>
      </c>
      <c r="E120" s="43">
        <f t="shared" si="597"/>
        <v>266118.87080702977</v>
      </c>
      <c r="F120" s="43">
        <f t="shared" si="597"/>
        <v>266118.87080702977</v>
      </c>
      <c r="G120" s="43">
        <f t="shared" si="597"/>
        <v>266118.87080702977</v>
      </c>
      <c r="H120" s="43">
        <f t="shared" si="597"/>
        <v>266118.87080702977</v>
      </c>
      <c r="K120" s="43">
        <f t="shared" si="598"/>
        <v>363677.9656641726</v>
      </c>
      <c r="L120" s="43">
        <f t="shared" si="598"/>
        <v>363677.9656641726</v>
      </c>
      <c r="M120" s="43">
        <f t="shared" si="598"/>
        <v>363677.9656641726</v>
      </c>
      <c r="N120" s="43">
        <f t="shared" si="598"/>
        <v>363677.9656641726</v>
      </c>
      <c r="O120" s="43">
        <f t="shared" si="598"/>
        <v>363677.9656641726</v>
      </c>
      <c r="R120" s="43">
        <f t="shared" si="599"/>
        <v>266118.87080702977</v>
      </c>
      <c r="S120" s="43">
        <f t="shared" si="599"/>
        <v>266118.87080702977</v>
      </c>
      <c r="T120" s="43">
        <f t="shared" si="599"/>
        <v>266118.87080702977</v>
      </c>
      <c r="U120" s="43">
        <f t="shared" si="599"/>
        <v>266118.87080702977</v>
      </c>
      <c r="V120" s="43">
        <f t="shared" si="599"/>
        <v>266118.87080702977</v>
      </c>
      <c r="Y120" s="43">
        <f t="shared" si="600"/>
        <v>363677.9656641726</v>
      </c>
      <c r="Z120" s="43">
        <f t="shared" si="600"/>
        <v>363677.9656641726</v>
      </c>
      <c r="AA120" s="43">
        <f t="shared" si="600"/>
        <v>363677.9656641726</v>
      </c>
      <c r="AB120" s="43">
        <f t="shared" si="600"/>
        <v>363677.9656641726</v>
      </c>
      <c r="AC120" s="43">
        <f t="shared" si="600"/>
        <v>363677.9656641726</v>
      </c>
      <c r="AK120" s="142"/>
      <c r="AX120" s="142"/>
      <c r="AZ120" s="42" t="s">
        <v>303</v>
      </c>
      <c r="BA120" s="43">
        <f t="shared" si="601"/>
        <v>546689.60336314596</v>
      </c>
      <c r="BB120" s="43">
        <f t="shared" si="601"/>
        <v>546689.60336314596</v>
      </c>
      <c r="BC120" s="43">
        <f t="shared" si="601"/>
        <v>546689.60336314596</v>
      </c>
      <c r="BD120" s="43">
        <f t="shared" si="601"/>
        <v>546689.60336314596</v>
      </c>
      <c r="BE120" s="43">
        <f t="shared" si="601"/>
        <v>546689.60336314596</v>
      </c>
      <c r="BH120" s="43">
        <f t="shared" si="602"/>
        <v>747105.84107743169</v>
      </c>
      <c r="BI120" s="43">
        <f t="shared" si="602"/>
        <v>747105.84107743169</v>
      </c>
      <c r="BJ120" s="43">
        <f t="shared" si="602"/>
        <v>747105.84107743169</v>
      </c>
      <c r="BK120" s="43">
        <f t="shared" si="602"/>
        <v>747105.84107743169</v>
      </c>
      <c r="BL120" s="43">
        <f t="shared" si="602"/>
        <v>747105.84107743169</v>
      </c>
      <c r="BO120" s="43">
        <f t="shared" si="603"/>
        <v>546689.60336314596</v>
      </c>
      <c r="BP120" s="43">
        <f t="shared" si="603"/>
        <v>546689.60336314596</v>
      </c>
      <c r="BQ120" s="43">
        <f t="shared" si="603"/>
        <v>546689.60336314596</v>
      </c>
      <c r="BR120" s="43">
        <f t="shared" si="603"/>
        <v>546689.60336314596</v>
      </c>
      <c r="BS120" s="43">
        <f t="shared" si="603"/>
        <v>546689.60336314596</v>
      </c>
      <c r="BV120" s="43">
        <f t="shared" si="604"/>
        <v>747105.84107743169</v>
      </c>
      <c r="BW120" s="43">
        <f t="shared" si="604"/>
        <v>747105.84107743169</v>
      </c>
      <c r="BX120" s="43">
        <f t="shared" si="604"/>
        <v>747105.84107743169</v>
      </c>
      <c r="BY120" s="43">
        <f t="shared" si="604"/>
        <v>747105.84107743169</v>
      </c>
      <c r="BZ120" s="43">
        <f t="shared" si="604"/>
        <v>747105.84107743169</v>
      </c>
      <c r="CH120" s="142"/>
    </row>
    <row r="121" spans="1:86" x14ac:dyDescent="0.3">
      <c r="A121" s="142"/>
      <c r="C121" s="42" t="s">
        <v>304</v>
      </c>
      <c r="D121" s="43">
        <f t="shared" si="597"/>
        <v>487795.47428571433</v>
      </c>
      <c r="E121" s="43">
        <f t="shared" si="597"/>
        <v>487795.47428571433</v>
      </c>
      <c r="F121" s="43">
        <f t="shared" si="597"/>
        <v>487795.47428571433</v>
      </c>
      <c r="G121" s="43">
        <f t="shared" si="597"/>
        <v>487795.47428571433</v>
      </c>
      <c r="H121" s="43">
        <f t="shared" si="597"/>
        <v>487795.47428571433</v>
      </c>
      <c r="K121" s="43">
        <f t="shared" si="598"/>
        <v>487795.47428571433</v>
      </c>
      <c r="L121" s="43">
        <f t="shared" si="598"/>
        <v>487795.47428571433</v>
      </c>
      <c r="M121" s="43">
        <f t="shared" si="598"/>
        <v>487795.47428571433</v>
      </c>
      <c r="N121" s="43">
        <f t="shared" si="598"/>
        <v>487795.47428571433</v>
      </c>
      <c r="O121" s="43">
        <f t="shared" si="598"/>
        <v>487795.47428571433</v>
      </c>
      <c r="R121" s="43">
        <f t="shared" si="599"/>
        <v>487795.47428571433</v>
      </c>
      <c r="S121" s="43">
        <f t="shared" si="599"/>
        <v>487795.47428571433</v>
      </c>
      <c r="T121" s="43">
        <f t="shared" si="599"/>
        <v>487795.47428571433</v>
      </c>
      <c r="U121" s="43">
        <f t="shared" si="599"/>
        <v>487795.47428571433</v>
      </c>
      <c r="V121" s="43">
        <f t="shared" si="599"/>
        <v>487795.47428571433</v>
      </c>
      <c r="Y121" s="43">
        <f t="shared" si="600"/>
        <v>487795.47428571433</v>
      </c>
      <c r="Z121" s="43">
        <f t="shared" si="600"/>
        <v>487795.47428571433</v>
      </c>
      <c r="AA121" s="43">
        <f t="shared" si="600"/>
        <v>487795.47428571433</v>
      </c>
      <c r="AB121" s="43">
        <f t="shared" si="600"/>
        <v>487795.47428571433</v>
      </c>
      <c r="AC121" s="43">
        <f t="shared" si="600"/>
        <v>487795.47428571433</v>
      </c>
      <c r="AK121" s="142"/>
      <c r="AX121" s="142"/>
      <c r="AZ121" s="42" t="s">
        <v>304</v>
      </c>
      <c r="BA121" s="43">
        <f t="shared" si="601"/>
        <v>1002081.1885714286</v>
      </c>
      <c r="BB121" s="43">
        <f t="shared" si="601"/>
        <v>1002081.1885714286</v>
      </c>
      <c r="BC121" s="43">
        <f t="shared" si="601"/>
        <v>1002081.1885714286</v>
      </c>
      <c r="BD121" s="43">
        <f t="shared" si="601"/>
        <v>1002081.1885714286</v>
      </c>
      <c r="BE121" s="43">
        <f t="shared" si="601"/>
        <v>1002081.1885714286</v>
      </c>
      <c r="BH121" s="43">
        <f t="shared" si="602"/>
        <v>1002081.1885714286</v>
      </c>
      <c r="BI121" s="43">
        <f t="shared" si="602"/>
        <v>1002081.1885714286</v>
      </c>
      <c r="BJ121" s="43">
        <f t="shared" si="602"/>
        <v>1002081.1885714286</v>
      </c>
      <c r="BK121" s="43">
        <f t="shared" si="602"/>
        <v>1002081.1885714286</v>
      </c>
      <c r="BL121" s="43">
        <f t="shared" si="602"/>
        <v>1002081.1885714286</v>
      </c>
      <c r="BO121" s="43">
        <f t="shared" si="603"/>
        <v>1002081.1885714286</v>
      </c>
      <c r="BP121" s="43">
        <f t="shared" si="603"/>
        <v>1002081.1885714286</v>
      </c>
      <c r="BQ121" s="43">
        <f t="shared" si="603"/>
        <v>1002081.1885714286</v>
      </c>
      <c r="BR121" s="43">
        <f t="shared" si="603"/>
        <v>1002081.1885714286</v>
      </c>
      <c r="BS121" s="43">
        <f t="shared" si="603"/>
        <v>1002081.1885714286</v>
      </c>
      <c r="BV121" s="43">
        <f t="shared" si="604"/>
        <v>1002081.1885714286</v>
      </c>
      <c r="BW121" s="43">
        <f t="shared" si="604"/>
        <v>1002081.1885714286</v>
      </c>
      <c r="BX121" s="43">
        <f t="shared" si="604"/>
        <v>1002081.1885714286</v>
      </c>
      <c r="BY121" s="43">
        <f t="shared" si="604"/>
        <v>1002081.1885714286</v>
      </c>
      <c r="BZ121" s="43">
        <f t="shared" si="604"/>
        <v>1002081.1885714286</v>
      </c>
      <c r="CH121" s="142"/>
    </row>
    <row r="122" spans="1:86" x14ac:dyDescent="0.3">
      <c r="A122" s="142"/>
      <c r="C122" s="42" t="s">
        <v>428</v>
      </c>
      <c r="D122" s="43">
        <f t="shared" si="597"/>
        <v>220165.02431000001</v>
      </c>
      <c r="E122" s="43">
        <f t="shared" si="597"/>
        <v>220165.02431000001</v>
      </c>
      <c r="F122" s="43">
        <f t="shared" si="597"/>
        <v>220165.02431000001</v>
      </c>
      <c r="G122" s="43">
        <f t="shared" si="597"/>
        <v>220165.02431000001</v>
      </c>
      <c r="H122" s="43">
        <f t="shared" si="597"/>
        <v>220165.02431000001</v>
      </c>
      <c r="K122" s="43">
        <f t="shared" si="598"/>
        <v>220165.02431000001</v>
      </c>
      <c r="L122" s="43">
        <f t="shared" si="598"/>
        <v>220165.02431000001</v>
      </c>
      <c r="M122" s="43">
        <f t="shared" si="598"/>
        <v>220165.02431000001</v>
      </c>
      <c r="N122" s="43">
        <f t="shared" si="598"/>
        <v>220165.02431000001</v>
      </c>
      <c r="O122" s="43">
        <f t="shared" si="598"/>
        <v>220165.02431000001</v>
      </c>
      <c r="R122" s="43">
        <f t="shared" si="599"/>
        <v>220165.02431000001</v>
      </c>
      <c r="S122" s="43">
        <f t="shared" si="599"/>
        <v>220165.02431000001</v>
      </c>
      <c r="T122" s="43">
        <f t="shared" si="599"/>
        <v>220165.02431000001</v>
      </c>
      <c r="U122" s="43">
        <f t="shared" si="599"/>
        <v>220165.02431000001</v>
      </c>
      <c r="V122" s="43">
        <f t="shared" si="599"/>
        <v>220165.02431000001</v>
      </c>
      <c r="Y122" s="43">
        <f t="shared" si="600"/>
        <v>220165.02431000001</v>
      </c>
      <c r="Z122" s="43">
        <f t="shared" si="600"/>
        <v>220165.02431000001</v>
      </c>
      <c r="AA122" s="43">
        <f t="shared" si="600"/>
        <v>220165.02431000001</v>
      </c>
      <c r="AB122" s="43">
        <f t="shared" si="600"/>
        <v>220165.02431000001</v>
      </c>
      <c r="AC122" s="43">
        <f t="shared" si="600"/>
        <v>220165.02431000001</v>
      </c>
      <c r="AK122" s="142"/>
      <c r="AX122" s="142"/>
      <c r="AZ122" s="42" t="s">
        <v>428</v>
      </c>
      <c r="BA122" s="43">
        <f t="shared" si="601"/>
        <v>220165.02431000001</v>
      </c>
      <c r="BB122" s="43">
        <f t="shared" si="601"/>
        <v>220165.02431000001</v>
      </c>
      <c r="BC122" s="43">
        <f t="shared" si="601"/>
        <v>220165.02431000001</v>
      </c>
      <c r="BD122" s="43">
        <f t="shared" si="601"/>
        <v>220165.02431000001</v>
      </c>
      <c r="BE122" s="43">
        <f t="shared" si="601"/>
        <v>220165.02431000001</v>
      </c>
      <c r="BH122" s="43">
        <f t="shared" si="602"/>
        <v>220165.02431000001</v>
      </c>
      <c r="BI122" s="43">
        <f t="shared" si="602"/>
        <v>220165.02431000001</v>
      </c>
      <c r="BJ122" s="43">
        <f t="shared" si="602"/>
        <v>220165.02431000001</v>
      </c>
      <c r="BK122" s="43">
        <f t="shared" si="602"/>
        <v>220165.02431000001</v>
      </c>
      <c r="BL122" s="43">
        <f t="shared" si="602"/>
        <v>220165.02431000001</v>
      </c>
      <c r="BO122" s="43">
        <f t="shared" si="603"/>
        <v>220165.02431000001</v>
      </c>
      <c r="BP122" s="43">
        <f t="shared" si="603"/>
        <v>220165.02431000001</v>
      </c>
      <c r="BQ122" s="43">
        <f t="shared" si="603"/>
        <v>220165.02431000001</v>
      </c>
      <c r="BR122" s="43">
        <f t="shared" si="603"/>
        <v>220165.02431000001</v>
      </c>
      <c r="BS122" s="43">
        <f t="shared" si="603"/>
        <v>220165.02431000001</v>
      </c>
      <c r="BV122" s="43">
        <f t="shared" si="604"/>
        <v>220165.02431000001</v>
      </c>
      <c r="BW122" s="43">
        <f t="shared" si="604"/>
        <v>220165.02431000001</v>
      </c>
      <c r="BX122" s="43">
        <f t="shared" si="604"/>
        <v>220165.02431000001</v>
      </c>
      <c r="BY122" s="43">
        <f t="shared" si="604"/>
        <v>220165.02431000001</v>
      </c>
      <c r="BZ122" s="43">
        <f t="shared" si="604"/>
        <v>220165.02431000001</v>
      </c>
      <c r="CH122" s="142"/>
    </row>
    <row r="123" spans="1:86" x14ac:dyDescent="0.3">
      <c r="A123" s="142"/>
      <c r="C123" s="42" t="s">
        <v>305</v>
      </c>
      <c r="D123" s="43">
        <f t="shared" si="597"/>
        <v>29003.817150000003</v>
      </c>
      <c r="E123" s="43">
        <f t="shared" si="597"/>
        <v>29003.817150000003</v>
      </c>
      <c r="F123" s="43">
        <f t="shared" si="597"/>
        <v>29003.817150000003</v>
      </c>
      <c r="G123" s="43">
        <f t="shared" si="597"/>
        <v>29003.817150000003</v>
      </c>
      <c r="H123" s="43">
        <f t="shared" si="597"/>
        <v>29003.817150000003</v>
      </c>
      <c r="K123" s="43">
        <f t="shared" si="598"/>
        <v>29003.817150000003</v>
      </c>
      <c r="L123" s="43">
        <f t="shared" si="598"/>
        <v>29003.817150000003</v>
      </c>
      <c r="M123" s="43">
        <f t="shared" si="598"/>
        <v>29003.817150000003</v>
      </c>
      <c r="N123" s="43">
        <f t="shared" si="598"/>
        <v>29003.817150000003</v>
      </c>
      <c r="O123" s="43">
        <f t="shared" si="598"/>
        <v>29003.817150000003</v>
      </c>
      <c r="R123" s="43">
        <f t="shared" si="599"/>
        <v>29003.817150000003</v>
      </c>
      <c r="S123" s="43">
        <f t="shared" si="599"/>
        <v>29003.817150000003</v>
      </c>
      <c r="T123" s="43">
        <f t="shared" si="599"/>
        <v>29003.817150000003</v>
      </c>
      <c r="U123" s="43">
        <f t="shared" si="599"/>
        <v>29003.817150000003</v>
      </c>
      <c r="V123" s="43">
        <f t="shared" si="599"/>
        <v>29003.817150000003</v>
      </c>
      <c r="Y123" s="43">
        <f t="shared" si="600"/>
        <v>29003.817150000003</v>
      </c>
      <c r="Z123" s="43">
        <f t="shared" si="600"/>
        <v>29003.817150000003</v>
      </c>
      <c r="AA123" s="43">
        <f t="shared" si="600"/>
        <v>29003.817150000003</v>
      </c>
      <c r="AB123" s="43">
        <f t="shared" si="600"/>
        <v>29003.817150000003</v>
      </c>
      <c r="AC123" s="43">
        <f t="shared" si="600"/>
        <v>29003.817150000003</v>
      </c>
      <c r="AK123" s="142"/>
      <c r="AX123" s="142"/>
      <c r="AZ123" s="42" t="s">
        <v>305</v>
      </c>
      <c r="BA123" s="43">
        <f t="shared" si="601"/>
        <v>29003.817150000003</v>
      </c>
      <c r="BB123" s="43">
        <f t="shared" si="601"/>
        <v>29003.817150000003</v>
      </c>
      <c r="BC123" s="43">
        <f t="shared" si="601"/>
        <v>29003.817150000003</v>
      </c>
      <c r="BD123" s="43">
        <f t="shared" si="601"/>
        <v>29003.817150000003</v>
      </c>
      <c r="BE123" s="43">
        <f t="shared" si="601"/>
        <v>29003.817150000003</v>
      </c>
      <c r="BH123" s="43">
        <f t="shared" si="602"/>
        <v>29003.817150000003</v>
      </c>
      <c r="BI123" s="43">
        <f t="shared" si="602"/>
        <v>29003.817150000003</v>
      </c>
      <c r="BJ123" s="43">
        <f t="shared" si="602"/>
        <v>29003.817150000003</v>
      </c>
      <c r="BK123" s="43">
        <f t="shared" si="602"/>
        <v>29003.817150000003</v>
      </c>
      <c r="BL123" s="43">
        <f t="shared" si="602"/>
        <v>29003.817150000003</v>
      </c>
      <c r="BO123" s="43">
        <f t="shared" si="603"/>
        <v>29003.817150000003</v>
      </c>
      <c r="BP123" s="43">
        <f t="shared" si="603"/>
        <v>29003.817150000003</v>
      </c>
      <c r="BQ123" s="43">
        <f t="shared" si="603"/>
        <v>29003.817150000003</v>
      </c>
      <c r="BR123" s="43">
        <f t="shared" si="603"/>
        <v>29003.817150000003</v>
      </c>
      <c r="BS123" s="43">
        <f t="shared" si="603"/>
        <v>29003.817150000003</v>
      </c>
      <c r="BV123" s="43">
        <f t="shared" si="604"/>
        <v>29003.817150000003</v>
      </c>
      <c r="BW123" s="43">
        <f t="shared" si="604"/>
        <v>29003.817150000003</v>
      </c>
      <c r="BX123" s="43">
        <f t="shared" si="604"/>
        <v>29003.817150000003</v>
      </c>
      <c r="BY123" s="43">
        <f t="shared" si="604"/>
        <v>29003.817150000003</v>
      </c>
      <c r="BZ123" s="43">
        <f t="shared" si="604"/>
        <v>29003.817150000003</v>
      </c>
      <c r="CH123" s="142"/>
    </row>
    <row r="124" spans="1:86" ht="15.6" x14ac:dyDescent="0.3">
      <c r="A124" s="142"/>
      <c r="C124" s="46" t="s">
        <v>156</v>
      </c>
      <c r="D124" s="47">
        <f>D121/((D112*$D$15)+D121*D115)</f>
        <v>0.51905145379827045</v>
      </c>
      <c r="E124" s="47">
        <f>E121/((E112*$D$15)+E121*E115)</f>
        <v>0.66944015404005852</v>
      </c>
      <c r="F124" s="47">
        <f>F121/((F112*$D$15)+F121*F115)</f>
        <v>0.67756430711162496</v>
      </c>
      <c r="G124" s="47">
        <f>G121/((G112*$D$15)+G121*G115)</f>
        <v>0.68846990503598049</v>
      </c>
      <c r="H124" s="47">
        <f>H121/((H112*$D$15)+H121*H115)</f>
        <v>0.6611906453621631</v>
      </c>
      <c r="K124" s="47">
        <f>K121/((K112*$D$15)+K121*K115)</f>
        <v>0.51905145379827045</v>
      </c>
      <c r="L124" s="47">
        <f>L121/((L112*$D$15)+L121*L115)</f>
        <v>0.66944015404005852</v>
      </c>
      <c r="M124" s="47">
        <f>M121/((M112*$D$15)+M121*M115)</f>
        <v>0.67756430711162496</v>
      </c>
      <c r="N124" s="47">
        <f>N121/((N112*$D$15)+N121*N115)</f>
        <v>0.68846990503598049</v>
      </c>
      <c r="O124" s="47">
        <f>O121/((O112*$D$15)+O121*O115)</f>
        <v>0.6611906453621631</v>
      </c>
      <c r="R124" s="47">
        <f>R121/((R112*$D$15)+R121*R115)</f>
        <v>0.51905145379827045</v>
      </c>
      <c r="S124" s="47">
        <f>S121/((S112*$D$15)+S121*S115)</f>
        <v>0.66944015404005852</v>
      </c>
      <c r="T124" s="47">
        <f>T121/((T112*$D$15)+T121*T115)</f>
        <v>0.67756430711162496</v>
      </c>
      <c r="U124" s="47">
        <f>U121/((U112*$D$15)+U121*U115)</f>
        <v>0.68846990503598049</v>
      </c>
      <c r="V124" s="47">
        <f>V121/((V112*$D$15)+V121*V115)</f>
        <v>0.6611906453621631</v>
      </c>
      <c r="Y124" s="47">
        <f>Y121/((Y112*$D$15)+Y121*Y115)</f>
        <v>0.51905145379827045</v>
      </c>
      <c r="Z124" s="47">
        <f>Z121/((Z112*$D$15)+Z121*Z115)</f>
        <v>0.66944015404005852</v>
      </c>
      <c r="AA124" s="47">
        <f>AA121/((AA112*$D$15)+AA121*AA115)</f>
        <v>0.67756430711162496</v>
      </c>
      <c r="AB124" s="47">
        <f>AB121/((AB112*$D$15)+AB121*AB115)</f>
        <v>0.68846990503598049</v>
      </c>
      <c r="AC124" s="47">
        <f>AC121/((AC112*$D$15)+AC121*AC115)</f>
        <v>0.6611906453621631</v>
      </c>
      <c r="AK124" s="142"/>
      <c r="AX124" s="142"/>
      <c r="AZ124" s="46" t="s">
        <v>156</v>
      </c>
      <c r="BA124" s="47">
        <f>BA121/((BA112*$D$15)+BA121*BA115)</f>
        <v>1.0662905360356918</v>
      </c>
      <c r="BB124" s="47">
        <f>BB121/((BB112*$D$15)+BB121*BB115)</f>
        <v>1.3752349511241628</v>
      </c>
      <c r="BC124" s="47">
        <f>BC121/((BC112*$D$15)+BC121*BC115)</f>
        <v>1.3919244478399997</v>
      </c>
      <c r="BD124" s="47">
        <f>BD121/((BD112*$D$15)+BD121*BD115)</f>
        <v>1.4143278835137783</v>
      </c>
      <c r="BE124" s="47">
        <f>BE121/((BE112*$D$15)+BE121*BE115)</f>
        <v>1.3582879356292348</v>
      </c>
      <c r="BH124" s="47">
        <f>BH121/((BH112*$D$15)+BH121*BH115)</f>
        <v>1.0662905360356918</v>
      </c>
      <c r="BI124" s="47">
        <f>BI121/((BI112*$D$15)+BI121*BI115)</f>
        <v>1.3752349511241628</v>
      </c>
      <c r="BJ124" s="47">
        <f>BJ121/((BJ112*$D$15)+BJ121*BJ115)</f>
        <v>1.3919244478399997</v>
      </c>
      <c r="BK124" s="47">
        <f>BK121/((BK112*$D$15)+BK121*BK115)</f>
        <v>1.4143278835137783</v>
      </c>
      <c r="BL124" s="47">
        <f>BL121/((BL112*$D$15)+BL121*BL115)</f>
        <v>1.3582879356292348</v>
      </c>
      <c r="BO124" s="47">
        <f>BO121/((BO112*$D$15)+BO121*BO115)</f>
        <v>1.0662905360356918</v>
      </c>
      <c r="BP124" s="47">
        <f>BP121/((BP112*$D$15)+BP121*BP115)</f>
        <v>1.3752349511241628</v>
      </c>
      <c r="BQ124" s="47">
        <f>BQ121/((BQ112*$D$15)+BQ121*BQ115)</f>
        <v>1.3919244478399997</v>
      </c>
      <c r="BR124" s="47">
        <f>BR121/((BR112*$D$15)+BR121*BR115)</f>
        <v>1.4143278835137783</v>
      </c>
      <c r="BS124" s="47">
        <f>BS121/((BS112*$D$15)+BS121*BS115)</f>
        <v>1.3582879356292348</v>
      </c>
      <c r="BV124" s="47">
        <f>BV121/((BV112*$D$15)+BV121*BV115)</f>
        <v>1.0662905360356918</v>
      </c>
      <c r="BW124" s="47">
        <f>BW121/((BW112*$D$15)+BW121*BW115)</f>
        <v>1.3752349511241628</v>
      </c>
      <c r="BX124" s="47">
        <f>BX121/((BX112*$D$15)+BX121*BX115)</f>
        <v>1.3919244478399997</v>
      </c>
      <c r="BY124" s="47">
        <f>BY121/((BY112*$D$15)+BY121*BY115)</f>
        <v>1.4143278835137783</v>
      </c>
      <c r="BZ124" s="47">
        <f>BZ121/((BZ112*$D$15)+BZ121*BZ115)</f>
        <v>1.3582879356292348</v>
      </c>
      <c r="CH124" s="142"/>
    </row>
    <row r="125" spans="1:86" ht="15.6" x14ac:dyDescent="0.3">
      <c r="A125" s="142"/>
      <c r="C125" s="46" t="s">
        <v>157</v>
      </c>
      <c r="D125" s="48">
        <f>D120/((D113+D122+D123)*$BA$15+(D121*D119))</f>
        <v>0.19746622702414793</v>
      </c>
      <c r="E125" s="48">
        <f>E120*(1-E119)/((E113+E122+E123)*$D$15)</f>
        <v>0.18827194127981589</v>
      </c>
      <c r="F125" s="48">
        <f>F120*(1-F119)/((F113+F122+F123)*$D$15)</f>
        <v>0.18998159521922081</v>
      </c>
      <c r="G125" s="48">
        <f>G120*(1-G119)/((G113+G122+G123)*$D$15)</f>
        <v>0.19228631354537692</v>
      </c>
      <c r="H125" s="48">
        <f>H120*(1-H119)/((H113+H122+H123)*$D$15)</f>
        <v>0.18564862129944548</v>
      </c>
      <c r="K125" s="48">
        <f>K120/((K113+K122+K123)*$BA$15+(K121*K119))</f>
        <v>0.26985728412922738</v>
      </c>
      <c r="L125" s="48">
        <f>L120*(1-L119)/((L113+L122+L123)*$D$15)</f>
        <v>0.25729237610487898</v>
      </c>
      <c r="M125" s="48">
        <f>M120*(1-M119)/((M113+M122+M123)*$D$15)</f>
        <v>0.25962878864408362</v>
      </c>
      <c r="N125" s="48">
        <f>N120*(1-N119)/((N113+N122+N123)*$D$15)</f>
        <v>0.26277841598822327</v>
      </c>
      <c r="O125" s="48">
        <f>O120*(1-O119)/((O113+O122+O123)*$D$15)</f>
        <v>0.2537073478396753</v>
      </c>
      <c r="R125" s="48">
        <f>R120/((R113+R122+R123)*$BA$15+(R121*R119))</f>
        <v>0.21287658828286751</v>
      </c>
      <c r="S125" s="48">
        <f>S120*(1-S119)/((S113+S122+S123)*$D$15)</f>
        <v>0.24309416642283022</v>
      </c>
      <c r="T125" s="48">
        <f>T120*(1-T119)/((T113+T122+T123)*$D$15)</f>
        <v>0.24530164830486734</v>
      </c>
      <c r="U125" s="48">
        <f>U120*(1-U119)/((U113+U122+U123)*$D$15)</f>
        <v>0.24827746921863622</v>
      </c>
      <c r="V125" s="48">
        <f>V120*(1-V119)/((V113+V122+V123)*$D$15)</f>
        <v>0.23970697139231473</v>
      </c>
      <c r="Y125" s="48">
        <f>Y120/((Y113+Y122+Y123)*$BA$15+(Y121*Y119))</f>
        <v>0.29091707900858044</v>
      </c>
      <c r="Z125" s="48">
        <f>Z120*(1-Z119)/((Z113+Z122+Z123)*$D$15)</f>
        <v>0.33221241184955203</v>
      </c>
      <c r="AA125" s="48">
        <f>AA120*(1-AA119)/((AA113+AA122+AA123)*$D$15)</f>
        <v>0.33522915589955182</v>
      </c>
      <c r="AB125" s="48">
        <f>AB120*(1-AB119)/((AB113+AB122+AB123)*$D$15)</f>
        <v>0.33929591183015673</v>
      </c>
      <c r="AC125" s="48">
        <f>AC120*(1-AC119)/((AC113+AC122+AC123)*$D$15)</f>
        <v>0.32758347217958433</v>
      </c>
      <c r="AK125" s="142"/>
      <c r="AX125" s="142"/>
      <c r="AZ125" s="46" t="s">
        <v>157</v>
      </c>
      <c r="BA125" s="48">
        <f>BA120/((BA113+BA122+BA123)*$BA$15+(BA121*BA119))</f>
        <v>0.36235355358846111</v>
      </c>
      <c r="BB125" s="48">
        <f t="shared" ref="BB125:BE125" si="605">BB120/((BB113+BB122+BB123)*$BA$15+(BB121*BB119))</f>
        <v>0.42555547721948667</v>
      </c>
      <c r="BC125" s="48">
        <f t="shared" si="605"/>
        <v>0.42846941913538455</v>
      </c>
      <c r="BD125" s="48">
        <f t="shared" si="605"/>
        <v>0.43237723777382919</v>
      </c>
      <c r="BE125" s="48">
        <f t="shared" si="605"/>
        <v>0.42105905660359305</v>
      </c>
      <c r="BH125" s="48">
        <f>BH120/((BH113+BH122+BH123)*$BA$15+(BH121*BH119))</f>
        <v>0.49519225307322406</v>
      </c>
      <c r="BI125" s="48">
        <f t="shared" ref="BI125:BL125" si="606">BI120/((BI113+BI122+BI123)*$BA$15+(BI121*BI119))</f>
        <v>0.58156398215237282</v>
      </c>
      <c r="BJ125" s="48">
        <f t="shared" si="606"/>
        <v>0.58554617426382871</v>
      </c>
      <c r="BK125" s="48">
        <f t="shared" si="606"/>
        <v>0.59088659799366128</v>
      </c>
      <c r="BL125" s="48">
        <f t="shared" si="606"/>
        <v>0.57541917514413776</v>
      </c>
      <c r="BO125" s="48">
        <f>BO120/((BO113+BO122+BO123)*$BA$15+(BO121*BO119))</f>
        <v>0.41786176732421437</v>
      </c>
      <c r="BP125" s="48">
        <f t="shared" ref="BP125:BS125" si="607">BP120/((BP113+BP122+BP123)*$BA$15+(BP121*BP119))</f>
        <v>0.50421773170314554</v>
      </c>
      <c r="BQ125" s="48">
        <f t="shared" si="607"/>
        <v>0.50831368305743485</v>
      </c>
      <c r="BR125" s="48">
        <f t="shared" si="607"/>
        <v>0.51382299140818011</v>
      </c>
      <c r="BS125" s="48">
        <f t="shared" si="607"/>
        <v>0.49791769030205202</v>
      </c>
      <c r="BV125" s="48">
        <f>BV120/((BV113+BV122+BV123)*$BA$15+(BV121*BV119))</f>
        <v>0.57104976061431489</v>
      </c>
      <c r="BW125" s="48">
        <f t="shared" ref="BW125:BZ125" si="608">BW120/((BW113+BW122+BW123)*$BA$15+(BW121*BW119))</f>
        <v>0.68906379454229827</v>
      </c>
      <c r="BX125" s="48">
        <f t="shared" si="608"/>
        <v>0.69466132038279937</v>
      </c>
      <c r="BY125" s="48">
        <f t="shared" si="608"/>
        <v>0.70219033945288467</v>
      </c>
      <c r="BZ125" s="48">
        <f t="shared" si="608"/>
        <v>0.68045415993276637</v>
      </c>
      <c r="CH125" s="142"/>
    </row>
    <row r="126" spans="1:86" x14ac:dyDescent="0.3">
      <c r="A126" s="142"/>
      <c r="AK126" s="142"/>
      <c r="AX126" s="142"/>
      <c r="CH126" s="142"/>
    </row>
    <row r="127" spans="1:86" x14ac:dyDescent="0.3">
      <c r="A127" s="142"/>
      <c r="E127" s="595" t="s">
        <v>337</v>
      </c>
      <c r="F127" s="595"/>
      <c r="G127" s="595"/>
      <c r="L127" s="595" t="s">
        <v>338</v>
      </c>
      <c r="M127" s="595"/>
      <c r="N127" s="595"/>
      <c r="S127" s="595" t="s">
        <v>339</v>
      </c>
      <c r="T127" s="595"/>
      <c r="U127" s="595"/>
      <c r="Z127" s="595" t="s">
        <v>478</v>
      </c>
      <c r="AA127" s="595"/>
      <c r="AB127" s="595"/>
      <c r="AG127" s="595" t="s">
        <v>479</v>
      </c>
      <c r="AH127" s="595"/>
      <c r="AI127" s="595"/>
      <c r="AK127" s="142"/>
      <c r="AX127" s="142"/>
      <c r="BB127" s="595" t="s">
        <v>337</v>
      </c>
      <c r="BC127" s="595"/>
      <c r="BD127" s="595"/>
      <c r="BI127" s="595" t="s">
        <v>338</v>
      </c>
      <c r="BJ127" s="595"/>
      <c r="BK127" s="595"/>
      <c r="BP127" s="595" t="s">
        <v>339</v>
      </c>
      <c r="BQ127" s="595"/>
      <c r="BR127" s="595"/>
      <c r="BW127" s="595" t="s">
        <v>478</v>
      </c>
      <c r="BX127" s="595"/>
      <c r="BY127" s="595"/>
      <c r="CD127" s="595" t="s">
        <v>479</v>
      </c>
      <c r="CE127" s="595"/>
      <c r="CF127" s="595"/>
      <c r="CH127" s="142"/>
    </row>
    <row r="128" spans="1:86" x14ac:dyDescent="0.3">
      <c r="A128" s="142"/>
      <c r="E128" s="583"/>
      <c r="F128" s="583"/>
      <c r="G128" s="583"/>
      <c r="L128" s="583"/>
      <c r="M128" s="583"/>
      <c r="N128" s="583"/>
      <c r="S128" s="583"/>
      <c r="T128" s="583"/>
      <c r="U128" s="583"/>
      <c r="Z128" s="583"/>
      <c r="AA128" s="583"/>
      <c r="AB128" s="583"/>
      <c r="AG128" s="583"/>
      <c r="AH128" s="583"/>
      <c r="AI128" s="583"/>
      <c r="AK128" s="142"/>
      <c r="AX128" s="142"/>
      <c r="BB128" s="583"/>
      <c r="BC128" s="583"/>
      <c r="BD128" s="583"/>
      <c r="BI128" s="583"/>
      <c r="BJ128" s="583"/>
      <c r="BK128" s="583"/>
      <c r="BP128" s="583"/>
      <c r="BQ128" s="583"/>
      <c r="BR128" s="583"/>
      <c r="BW128" s="583"/>
      <c r="BX128" s="583"/>
      <c r="BY128" s="583"/>
      <c r="CD128" s="583"/>
      <c r="CE128" s="583"/>
      <c r="CF128" s="583"/>
      <c r="CH128" s="142"/>
    </row>
    <row r="129" spans="1:86" x14ac:dyDescent="0.3">
      <c r="A129" s="142"/>
      <c r="C129" s="42" t="s">
        <v>301</v>
      </c>
      <c r="D129" s="43">
        <f>D75</f>
        <v>607902.09825000004</v>
      </c>
      <c r="E129" s="43">
        <f t="shared" ref="E129:H129" si="609">E75</f>
        <v>385678.80925000005</v>
      </c>
      <c r="F129" s="43">
        <f t="shared" si="609"/>
        <v>375881.45924999996</v>
      </c>
      <c r="G129" s="43">
        <f t="shared" si="609"/>
        <v>363236.90425000002</v>
      </c>
      <c r="H129" s="43">
        <f t="shared" si="609"/>
        <v>390684.69425</v>
      </c>
      <c r="K129" s="43">
        <f>K75</f>
        <v>607902.09825000004</v>
      </c>
      <c r="L129" s="43">
        <f t="shared" ref="L129:O129" si="610">L75</f>
        <v>385678.80925000005</v>
      </c>
      <c r="M129" s="43">
        <f t="shared" si="610"/>
        <v>375881.45924999996</v>
      </c>
      <c r="N129" s="43">
        <f t="shared" si="610"/>
        <v>363236.90425000002</v>
      </c>
      <c r="O129" s="43">
        <f t="shared" si="610"/>
        <v>390684.69425</v>
      </c>
      <c r="R129" s="43">
        <f>R75</f>
        <v>607902.09825000004</v>
      </c>
      <c r="S129" s="43">
        <f t="shared" ref="S129:V129" si="611">S75</f>
        <v>385678.80925000005</v>
      </c>
      <c r="T129" s="43">
        <f t="shared" si="611"/>
        <v>375881.45924999996</v>
      </c>
      <c r="U129" s="43">
        <f t="shared" si="611"/>
        <v>363236.90425000002</v>
      </c>
      <c r="V129" s="43">
        <f t="shared" si="611"/>
        <v>390684.69425</v>
      </c>
      <c r="Y129" s="43">
        <f>Y75</f>
        <v>607902.09825000004</v>
      </c>
      <c r="Z129" s="43">
        <f t="shared" ref="Z129:AC129" si="612">Z75</f>
        <v>385678.80925000005</v>
      </c>
      <c r="AA129" s="43">
        <f t="shared" si="612"/>
        <v>375881.45924999996</v>
      </c>
      <c r="AB129" s="43">
        <f t="shared" si="612"/>
        <v>363236.90425000002</v>
      </c>
      <c r="AC129" s="43">
        <f t="shared" si="612"/>
        <v>390684.69425</v>
      </c>
      <c r="AF129" s="43">
        <f>AF75</f>
        <v>607902.09825000004</v>
      </c>
      <c r="AG129" s="43">
        <f t="shared" ref="AG129:AJ129" si="613">AG75</f>
        <v>385678.80925000005</v>
      </c>
      <c r="AH129" s="43">
        <f t="shared" si="613"/>
        <v>375881.45924999996</v>
      </c>
      <c r="AI129" s="43">
        <f t="shared" si="613"/>
        <v>363236.90425000002</v>
      </c>
      <c r="AJ129" s="43">
        <f t="shared" si="613"/>
        <v>390684.69425</v>
      </c>
      <c r="AK129" s="142"/>
      <c r="AX129" s="142"/>
      <c r="AZ129" s="42" t="s">
        <v>301</v>
      </c>
      <c r="BA129" s="43">
        <f>BA75</f>
        <v>607902.09825000004</v>
      </c>
      <c r="BB129" s="43">
        <f t="shared" ref="BB129:BE129" si="614">BB75</f>
        <v>385678.80925000005</v>
      </c>
      <c r="BC129" s="43">
        <f t="shared" si="614"/>
        <v>375881.45924999996</v>
      </c>
      <c r="BD129" s="43">
        <f t="shared" si="614"/>
        <v>363236.90425000002</v>
      </c>
      <c r="BE129" s="43">
        <f t="shared" si="614"/>
        <v>390684.69425</v>
      </c>
      <c r="BH129" s="43">
        <f>BH75</f>
        <v>607902.09825000004</v>
      </c>
      <c r="BI129" s="43">
        <f t="shared" ref="BI129:BL129" si="615">BI75</f>
        <v>385678.80925000005</v>
      </c>
      <c r="BJ129" s="43">
        <f t="shared" si="615"/>
        <v>375881.45924999996</v>
      </c>
      <c r="BK129" s="43">
        <f t="shared" si="615"/>
        <v>363236.90425000002</v>
      </c>
      <c r="BL129" s="43">
        <f t="shared" si="615"/>
        <v>390684.69425</v>
      </c>
      <c r="BO129" s="43">
        <f>BO75</f>
        <v>607902.09825000004</v>
      </c>
      <c r="BP129" s="43">
        <f t="shared" ref="BP129:BS129" si="616">BP75</f>
        <v>385678.80925000005</v>
      </c>
      <c r="BQ129" s="43">
        <f t="shared" si="616"/>
        <v>375881.45924999996</v>
      </c>
      <c r="BR129" s="43">
        <f t="shared" si="616"/>
        <v>363236.90425000002</v>
      </c>
      <c r="BS129" s="43">
        <f t="shared" si="616"/>
        <v>390684.69425</v>
      </c>
      <c r="BV129" s="43">
        <f>BV75</f>
        <v>607902.09825000004</v>
      </c>
      <c r="BW129" s="43">
        <f t="shared" ref="BW129:BZ129" si="617">BW75</f>
        <v>385678.80925000005</v>
      </c>
      <c r="BX129" s="43">
        <f t="shared" si="617"/>
        <v>375881.45924999996</v>
      </c>
      <c r="BY129" s="43">
        <f t="shared" si="617"/>
        <v>363236.90425000002</v>
      </c>
      <c r="BZ129" s="43">
        <f t="shared" si="617"/>
        <v>390684.69425</v>
      </c>
      <c r="CC129" s="43">
        <f>CC75</f>
        <v>607902.09825000004</v>
      </c>
      <c r="CD129" s="43">
        <f t="shared" ref="CD129:CG129" si="618">CD75</f>
        <v>385678.80925000005</v>
      </c>
      <c r="CE129" s="43">
        <f t="shared" si="618"/>
        <v>375881.45924999996</v>
      </c>
      <c r="CF129" s="43">
        <f t="shared" si="618"/>
        <v>363236.90425000002</v>
      </c>
      <c r="CG129" s="43">
        <f t="shared" si="618"/>
        <v>390684.69425</v>
      </c>
      <c r="CH129" s="142"/>
    </row>
    <row r="130" spans="1:86" x14ac:dyDescent="0.3">
      <c r="A130" s="142"/>
      <c r="C130" s="42" t="s">
        <v>302</v>
      </c>
      <c r="D130" s="43">
        <f t="shared" ref="D130:H130" si="619">D76</f>
        <v>668692.30807500007</v>
      </c>
      <c r="E130" s="43">
        <f t="shared" si="619"/>
        <v>424246.69017500005</v>
      </c>
      <c r="F130" s="43">
        <f t="shared" si="619"/>
        <v>413469.60517499998</v>
      </c>
      <c r="G130" s="43">
        <f t="shared" si="619"/>
        <v>399560.594675</v>
      </c>
      <c r="H130" s="43">
        <f t="shared" si="619"/>
        <v>429753.16367500002</v>
      </c>
      <c r="K130" s="43">
        <f t="shared" ref="K130:O130" si="620">K76</f>
        <v>668692.30807500007</v>
      </c>
      <c r="L130" s="43">
        <f t="shared" si="620"/>
        <v>424246.69017500005</v>
      </c>
      <c r="M130" s="43">
        <f t="shared" si="620"/>
        <v>413469.60517499998</v>
      </c>
      <c r="N130" s="43">
        <f t="shared" si="620"/>
        <v>399560.594675</v>
      </c>
      <c r="O130" s="43">
        <f t="shared" si="620"/>
        <v>429753.16367500002</v>
      </c>
      <c r="R130" s="43">
        <f t="shared" ref="R130:V130" si="621">R76</f>
        <v>668692.30807500007</v>
      </c>
      <c r="S130" s="43">
        <f t="shared" si="621"/>
        <v>424246.69017500005</v>
      </c>
      <c r="T130" s="43">
        <f t="shared" si="621"/>
        <v>413469.60517499998</v>
      </c>
      <c r="U130" s="43">
        <f t="shared" si="621"/>
        <v>399560.594675</v>
      </c>
      <c r="V130" s="43">
        <f t="shared" si="621"/>
        <v>429753.16367500002</v>
      </c>
      <c r="Y130" s="43">
        <f t="shared" ref="Y130:AC130" si="622">Y76</f>
        <v>668692.30807500007</v>
      </c>
      <c r="Z130" s="43">
        <f t="shared" si="622"/>
        <v>424246.69017500005</v>
      </c>
      <c r="AA130" s="43">
        <f t="shared" si="622"/>
        <v>413469.60517499998</v>
      </c>
      <c r="AB130" s="43">
        <f t="shared" si="622"/>
        <v>399560.594675</v>
      </c>
      <c r="AC130" s="43">
        <f t="shared" si="622"/>
        <v>429753.16367500002</v>
      </c>
      <c r="AF130" s="43">
        <f t="shared" ref="AF130:AJ130" si="623">AF76</f>
        <v>668692.30807500007</v>
      </c>
      <c r="AG130" s="43">
        <f t="shared" si="623"/>
        <v>424246.69017500005</v>
      </c>
      <c r="AH130" s="43">
        <f t="shared" si="623"/>
        <v>413469.60517499998</v>
      </c>
      <c r="AI130" s="43">
        <f t="shared" si="623"/>
        <v>399560.594675</v>
      </c>
      <c r="AJ130" s="43">
        <f t="shared" si="623"/>
        <v>429753.16367500002</v>
      </c>
      <c r="AK130" s="142"/>
      <c r="AX130" s="142"/>
      <c r="AZ130" s="42" t="s">
        <v>302</v>
      </c>
      <c r="BA130" s="43">
        <f t="shared" ref="BA130:BE130" si="624">BA76</f>
        <v>668692.30807500007</v>
      </c>
      <c r="BB130" s="43">
        <f t="shared" si="624"/>
        <v>424246.69017500005</v>
      </c>
      <c r="BC130" s="43">
        <f t="shared" si="624"/>
        <v>413469.60517499998</v>
      </c>
      <c r="BD130" s="43">
        <f t="shared" si="624"/>
        <v>399560.594675</v>
      </c>
      <c r="BE130" s="43">
        <f t="shared" si="624"/>
        <v>429753.16367500002</v>
      </c>
      <c r="BH130" s="43">
        <f t="shared" ref="BH130:BL130" si="625">BH76</f>
        <v>668692.30807500007</v>
      </c>
      <c r="BI130" s="43">
        <f t="shared" si="625"/>
        <v>424246.69017500005</v>
      </c>
      <c r="BJ130" s="43">
        <f t="shared" si="625"/>
        <v>413469.60517499998</v>
      </c>
      <c r="BK130" s="43">
        <f t="shared" si="625"/>
        <v>399560.594675</v>
      </c>
      <c r="BL130" s="43">
        <f t="shared" si="625"/>
        <v>429753.16367500002</v>
      </c>
      <c r="BO130" s="43">
        <f t="shared" ref="BO130:BS130" si="626">BO76</f>
        <v>668692.30807500007</v>
      </c>
      <c r="BP130" s="43">
        <f t="shared" si="626"/>
        <v>424246.69017500005</v>
      </c>
      <c r="BQ130" s="43">
        <f t="shared" si="626"/>
        <v>413469.60517499998</v>
      </c>
      <c r="BR130" s="43">
        <f t="shared" si="626"/>
        <v>399560.594675</v>
      </c>
      <c r="BS130" s="43">
        <f t="shared" si="626"/>
        <v>429753.16367500002</v>
      </c>
      <c r="BV130" s="43">
        <f t="shared" ref="BV130:BZ130" si="627">BV76</f>
        <v>668692.30807500007</v>
      </c>
      <c r="BW130" s="43">
        <f t="shared" si="627"/>
        <v>424246.69017500005</v>
      </c>
      <c r="BX130" s="43">
        <f t="shared" si="627"/>
        <v>413469.60517499998</v>
      </c>
      <c r="BY130" s="43">
        <f t="shared" si="627"/>
        <v>399560.594675</v>
      </c>
      <c r="BZ130" s="43">
        <f t="shared" si="627"/>
        <v>429753.16367500002</v>
      </c>
      <c r="CC130" s="43">
        <f t="shared" ref="CC130:CG130" si="628">CC76</f>
        <v>668692.30807500007</v>
      </c>
      <c r="CD130" s="43">
        <f t="shared" si="628"/>
        <v>424246.69017500005</v>
      </c>
      <c r="CE130" s="43">
        <f t="shared" si="628"/>
        <v>413469.60517499998</v>
      </c>
      <c r="CF130" s="43">
        <f t="shared" si="628"/>
        <v>399560.594675</v>
      </c>
      <c r="CG130" s="43">
        <f t="shared" si="628"/>
        <v>429753.16367500002</v>
      </c>
      <c r="CH130" s="142"/>
    </row>
    <row r="131" spans="1:86" x14ac:dyDescent="0.3">
      <c r="A131" s="142"/>
      <c r="C131" s="42" t="s">
        <v>334</v>
      </c>
      <c r="D131" s="43">
        <f>$D$24/2</f>
        <v>120000</v>
      </c>
      <c r="E131" s="43">
        <f>$E$24/2</f>
        <v>120000</v>
      </c>
      <c r="F131" s="43">
        <f>$F$24/2</f>
        <v>120000</v>
      </c>
      <c r="G131" s="43">
        <f>$G$24/2</f>
        <v>120000</v>
      </c>
      <c r="H131" s="43">
        <f>$H$24/2</f>
        <v>120000</v>
      </c>
      <c r="K131" s="43">
        <f>$D$24/2</f>
        <v>120000</v>
      </c>
      <c r="L131" s="43">
        <f>$E$24/2</f>
        <v>120000</v>
      </c>
      <c r="M131" s="43">
        <f>$F$24/2</f>
        <v>120000</v>
      </c>
      <c r="N131" s="43">
        <f>$G$24/2</f>
        <v>120000</v>
      </c>
      <c r="O131" s="43">
        <f>$H$24/2</f>
        <v>120000</v>
      </c>
      <c r="R131" s="43">
        <f>$D$24/2</f>
        <v>120000</v>
      </c>
      <c r="S131" s="43">
        <f>$E$24/2</f>
        <v>120000</v>
      </c>
      <c r="T131" s="43">
        <f>$F$24/2</f>
        <v>120000</v>
      </c>
      <c r="U131" s="43">
        <f>$G$24/2</f>
        <v>120000</v>
      </c>
      <c r="V131" s="43">
        <f>$H$24/2</f>
        <v>120000</v>
      </c>
      <c r="Y131" s="43">
        <f>$D$24/2</f>
        <v>120000</v>
      </c>
      <c r="Z131" s="43">
        <f>$E$24/2</f>
        <v>120000</v>
      </c>
      <c r="AA131" s="43">
        <f>$F$24/2</f>
        <v>120000</v>
      </c>
      <c r="AB131" s="43">
        <f>$G$24/2</f>
        <v>120000</v>
      </c>
      <c r="AC131" s="43">
        <f>$H$24/2</f>
        <v>120000</v>
      </c>
      <c r="AF131" s="43">
        <f>$D$24/2</f>
        <v>120000</v>
      </c>
      <c r="AG131" s="43">
        <f>$E$24/2</f>
        <v>120000</v>
      </c>
      <c r="AH131" s="43">
        <f>$F$24/2</f>
        <v>120000</v>
      </c>
      <c r="AI131" s="43">
        <f>$G$24/2</f>
        <v>120000</v>
      </c>
      <c r="AJ131" s="43">
        <f>$H$24/2</f>
        <v>120000</v>
      </c>
      <c r="AK131" s="142"/>
      <c r="AX131" s="142"/>
      <c r="AZ131" s="42" t="s">
        <v>334</v>
      </c>
      <c r="BA131" s="43">
        <f>$D$24/2</f>
        <v>120000</v>
      </c>
      <c r="BB131" s="43">
        <f>$E$24/2</f>
        <v>120000</v>
      </c>
      <c r="BC131" s="43">
        <f>$F$24/2</f>
        <v>120000</v>
      </c>
      <c r="BD131" s="43">
        <f>$G$24/2</f>
        <v>120000</v>
      </c>
      <c r="BE131" s="43">
        <f>$H$24/2</f>
        <v>120000</v>
      </c>
      <c r="BH131" s="43">
        <f>$D$24/2</f>
        <v>120000</v>
      </c>
      <c r="BI131" s="43">
        <f>$E$24/2</f>
        <v>120000</v>
      </c>
      <c r="BJ131" s="43">
        <f>$F$24/2</f>
        <v>120000</v>
      </c>
      <c r="BK131" s="43">
        <f>$G$24/2</f>
        <v>120000</v>
      </c>
      <c r="BL131" s="43">
        <f>$H$24/2</f>
        <v>120000</v>
      </c>
      <c r="BO131" s="43">
        <f>$D$24/2</f>
        <v>120000</v>
      </c>
      <c r="BP131" s="43">
        <f>$E$24/2</f>
        <v>120000</v>
      </c>
      <c r="BQ131" s="43">
        <f>$F$24/2</f>
        <v>120000</v>
      </c>
      <c r="BR131" s="43">
        <f>$G$24/2</f>
        <v>120000</v>
      </c>
      <c r="BS131" s="43">
        <f>$H$24/2</f>
        <v>120000</v>
      </c>
      <c r="BV131" s="43">
        <f>$D$24/2</f>
        <v>120000</v>
      </c>
      <c r="BW131" s="43">
        <f>$E$24/2</f>
        <v>120000</v>
      </c>
      <c r="BX131" s="43">
        <f>$F$24/2</f>
        <v>120000</v>
      </c>
      <c r="BY131" s="43">
        <f>$G$24/2</f>
        <v>120000</v>
      </c>
      <c r="BZ131" s="43">
        <f>$H$24/2</f>
        <v>120000</v>
      </c>
      <c r="CC131" s="43">
        <f>$D$24/2</f>
        <v>120000</v>
      </c>
      <c r="CD131" s="43">
        <f>$E$24/2</f>
        <v>120000</v>
      </c>
      <c r="CE131" s="43">
        <f>$F$24/2</f>
        <v>120000</v>
      </c>
      <c r="CF131" s="43">
        <f>$G$24/2</f>
        <v>120000</v>
      </c>
      <c r="CG131" s="43">
        <f>$H$24/2</f>
        <v>120000</v>
      </c>
      <c r="CH131" s="142"/>
    </row>
    <row r="132" spans="1:86" x14ac:dyDescent="0.3">
      <c r="A132" s="142"/>
      <c r="C132" s="42" t="s">
        <v>354</v>
      </c>
      <c r="D132" s="43">
        <f>D23</f>
        <v>1043.7592500000003</v>
      </c>
      <c r="E132" s="43">
        <f t="shared" ref="E132:H132" si="629">E23</f>
        <v>1043.7592500000003</v>
      </c>
      <c r="F132" s="43">
        <f t="shared" si="629"/>
        <v>1043.7592500000003</v>
      </c>
      <c r="G132" s="43">
        <f t="shared" si="629"/>
        <v>1043.7592500000003</v>
      </c>
      <c r="H132" s="43">
        <f t="shared" si="629"/>
        <v>1043.7592500000003</v>
      </c>
      <c r="K132" s="43">
        <f>K23</f>
        <v>1043.7592500000003</v>
      </c>
      <c r="L132" s="43">
        <f t="shared" ref="L132:O132" si="630">L23</f>
        <v>1043.7592500000003</v>
      </c>
      <c r="M132" s="43">
        <f t="shared" si="630"/>
        <v>1043.7592500000003</v>
      </c>
      <c r="N132" s="43">
        <f t="shared" si="630"/>
        <v>1043.7592500000003</v>
      </c>
      <c r="O132" s="43">
        <f t="shared" si="630"/>
        <v>1043.7592500000003</v>
      </c>
      <c r="R132" s="43">
        <f>R23</f>
        <v>1043.7592500000003</v>
      </c>
      <c r="S132" s="43">
        <f t="shared" ref="S132:V132" si="631">S23</f>
        <v>1043.7592500000003</v>
      </c>
      <c r="T132" s="43">
        <f t="shared" si="631"/>
        <v>1043.7592500000003</v>
      </c>
      <c r="U132" s="43">
        <f t="shared" si="631"/>
        <v>1043.7592500000003</v>
      </c>
      <c r="V132" s="43">
        <f t="shared" si="631"/>
        <v>1043.7592500000003</v>
      </c>
      <c r="Y132" s="43">
        <f>Y23</f>
        <v>1043.7592500000003</v>
      </c>
      <c r="Z132" s="43">
        <f t="shared" ref="Z132:AC132" si="632">Z23</f>
        <v>1043.7592500000003</v>
      </c>
      <c r="AA132" s="43">
        <f t="shared" si="632"/>
        <v>1043.7592500000003</v>
      </c>
      <c r="AB132" s="43">
        <f t="shared" si="632"/>
        <v>1043.7592500000003</v>
      </c>
      <c r="AC132" s="43">
        <f t="shared" si="632"/>
        <v>1043.7592500000003</v>
      </c>
      <c r="AF132" s="43">
        <f>AF23</f>
        <v>1043.7592500000003</v>
      </c>
      <c r="AG132" s="43">
        <f t="shared" ref="AG132:AJ132" si="633">AG23</f>
        <v>1043.7592500000003</v>
      </c>
      <c r="AH132" s="43">
        <f t="shared" si="633"/>
        <v>1043.7592500000003</v>
      </c>
      <c r="AI132" s="43">
        <f t="shared" si="633"/>
        <v>1043.7592500000003</v>
      </c>
      <c r="AJ132" s="43">
        <f t="shared" si="633"/>
        <v>1043.7592500000003</v>
      </c>
      <c r="AK132" s="142"/>
      <c r="AX132" s="142"/>
      <c r="AZ132" s="42" t="s">
        <v>354</v>
      </c>
      <c r="BA132" s="43">
        <f>EnU!$AB$48*(1000000/$BA$10)</f>
        <v>1043.7592500000003</v>
      </c>
      <c r="BB132" s="43">
        <f>EnU!$AB$48*(1000000/$BA$10)</f>
        <v>1043.7592500000003</v>
      </c>
      <c r="BC132" s="43">
        <f>EnU!$AB$48*(1000000/$BA$10)</f>
        <v>1043.7592500000003</v>
      </c>
      <c r="BD132" s="43">
        <f>EnU!$AB$48*(1000000/$BA$10)</f>
        <v>1043.7592500000003</v>
      </c>
      <c r="BE132" s="43">
        <f>EnU!$AB$48*(1000000/$BA$10)</f>
        <v>1043.7592500000003</v>
      </c>
      <c r="BH132" s="43">
        <f>EnU!$AB$48*(1000000/$BA$10)</f>
        <v>1043.7592500000003</v>
      </c>
      <c r="BI132" s="43">
        <f>EnU!$AB$48*(1000000/$BA$10)</f>
        <v>1043.7592500000003</v>
      </c>
      <c r="BJ132" s="43">
        <f>EnU!$AB$48*(1000000/$BA$10)</f>
        <v>1043.7592500000003</v>
      </c>
      <c r="BK132" s="43">
        <f>EnU!$AB$48*(1000000/$BA$10)</f>
        <v>1043.7592500000003</v>
      </c>
      <c r="BL132" s="43">
        <f>EnU!$AB$48*(1000000/$BA$10)</f>
        <v>1043.7592500000003</v>
      </c>
      <c r="BO132" s="43">
        <f>EnU!$AB$48*(1000000/$BA$10)</f>
        <v>1043.7592500000003</v>
      </c>
      <c r="BP132" s="43">
        <f>EnU!$AB$48*(1000000/$BA$10)</f>
        <v>1043.7592500000003</v>
      </c>
      <c r="BQ132" s="43">
        <f>EnU!$AB$48*(1000000/$BA$10)</f>
        <v>1043.7592500000003</v>
      </c>
      <c r="BR132" s="43">
        <f>EnU!$AB$48*(1000000/$BA$10)</f>
        <v>1043.7592500000003</v>
      </c>
      <c r="BS132" s="43">
        <f>EnU!$AB$48*(1000000/$BA$10)</f>
        <v>1043.7592500000003</v>
      </c>
      <c r="BV132" s="43">
        <f>EnU!$AB$48*(1000000/$BA$10)</f>
        <v>1043.7592500000003</v>
      </c>
      <c r="BW132" s="43">
        <f>EnU!$AB$48*(1000000/$BA$10)</f>
        <v>1043.7592500000003</v>
      </c>
      <c r="BX132" s="43">
        <f>EnU!$AB$48*(1000000/$BA$10)</f>
        <v>1043.7592500000003</v>
      </c>
      <c r="BY132" s="43">
        <f>EnU!$AB$48*(1000000/$BA$10)</f>
        <v>1043.7592500000003</v>
      </c>
      <c r="BZ132" s="43">
        <f>EnU!$AB$48*(1000000/$BA$10)</f>
        <v>1043.7592500000003</v>
      </c>
      <c r="CC132" s="43">
        <f>EnU!$AB$48*(1000000/$BA$10)</f>
        <v>1043.7592500000003</v>
      </c>
      <c r="CD132" s="43">
        <f>EnU!$AB$48*(1000000/$BA$10)</f>
        <v>1043.7592500000003</v>
      </c>
      <c r="CE132" s="43">
        <f>EnU!$AB$48*(1000000/$BA$10)</f>
        <v>1043.7592500000003</v>
      </c>
      <c r="CF132" s="43">
        <f>EnU!$AB$48*(1000000/$BA$10)</f>
        <v>1043.7592500000003</v>
      </c>
      <c r="CG132" s="43">
        <f>EnU!$AB$48*(1000000/$BA$10)</f>
        <v>1043.7592500000003</v>
      </c>
      <c r="CH132" s="142"/>
    </row>
    <row r="133" spans="1:86" x14ac:dyDescent="0.3">
      <c r="A133" s="142"/>
      <c r="C133" s="42" t="s">
        <v>455</v>
      </c>
      <c r="D133" s="43">
        <f>SUMA(D130:D132)</f>
        <v>789736.06732500007</v>
      </c>
      <c r="E133" s="43">
        <f t="shared" ref="E133" si="634">SUMA(E130:E132)</f>
        <v>545290.44942500012</v>
      </c>
      <c r="F133" s="43">
        <f t="shared" ref="F133" si="635">SUMA(F130:F132)</f>
        <v>534513.36442499992</v>
      </c>
      <c r="G133" s="43">
        <f t="shared" ref="G133" si="636">SUMA(G130:G132)</f>
        <v>520604.353925</v>
      </c>
      <c r="H133" s="43">
        <f t="shared" ref="H133" si="637">SUMA(H130:H132)</f>
        <v>550796.92292499996</v>
      </c>
      <c r="K133" s="43">
        <f>SUMA(K130:K132)</f>
        <v>789736.06732500007</v>
      </c>
      <c r="L133" s="43">
        <f t="shared" ref="L133" si="638">SUMA(L130:L132)</f>
        <v>545290.44942500012</v>
      </c>
      <c r="M133" s="43">
        <f t="shared" ref="M133" si="639">SUMA(M130:M132)</f>
        <v>534513.36442499992</v>
      </c>
      <c r="N133" s="43">
        <f t="shared" ref="N133" si="640">SUMA(N130:N132)</f>
        <v>520604.353925</v>
      </c>
      <c r="O133" s="43">
        <f t="shared" ref="O133" si="641">SUMA(O130:O132)</f>
        <v>550796.92292499996</v>
      </c>
      <c r="R133" s="43">
        <f>SUMA(R130:R132)</f>
        <v>789736.06732500007</v>
      </c>
      <c r="S133" s="43">
        <f t="shared" ref="S133" si="642">SUMA(S130:S132)</f>
        <v>545290.44942500012</v>
      </c>
      <c r="T133" s="43">
        <f t="shared" ref="T133" si="643">SUMA(T130:T132)</f>
        <v>534513.36442499992</v>
      </c>
      <c r="U133" s="43">
        <f t="shared" ref="U133" si="644">SUMA(U130:U132)</f>
        <v>520604.353925</v>
      </c>
      <c r="V133" s="43">
        <f t="shared" ref="V133" si="645">SUMA(V130:V132)</f>
        <v>550796.92292499996</v>
      </c>
      <c r="Y133" s="43">
        <f>SUMA(Y130:Y132)</f>
        <v>789736.06732500007</v>
      </c>
      <c r="Z133" s="43">
        <f t="shared" ref="Z133" si="646">SUMA(Z130:Z132)</f>
        <v>545290.44942500012</v>
      </c>
      <c r="AA133" s="43">
        <f t="shared" ref="AA133" si="647">SUMA(AA130:AA132)</f>
        <v>534513.36442499992</v>
      </c>
      <c r="AB133" s="43">
        <f t="shared" ref="AB133" si="648">SUMA(AB130:AB132)</f>
        <v>520604.353925</v>
      </c>
      <c r="AC133" s="43">
        <f t="shared" ref="AC133" si="649">SUMA(AC130:AC132)</f>
        <v>550796.92292499996</v>
      </c>
      <c r="AF133" s="43">
        <f>SUMA(AF130:AF132)</f>
        <v>789736.06732500007</v>
      </c>
      <c r="AG133" s="43">
        <f t="shared" ref="AG133" si="650">SUMA(AG130:AG132)</f>
        <v>545290.44942500012</v>
      </c>
      <c r="AH133" s="43">
        <f t="shared" ref="AH133" si="651">SUMA(AH130:AH132)</f>
        <v>534513.36442499992</v>
      </c>
      <c r="AI133" s="43">
        <f t="shared" ref="AI133" si="652">SUMA(AI130:AI132)</f>
        <v>520604.353925</v>
      </c>
      <c r="AJ133" s="43">
        <f t="shared" ref="AJ133" si="653">SUMA(AJ130:AJ132)</f>
        <v>550796.92292499996</v>
      </c>
      <c r="AK133" s="142"/>
      <c r="AX133" s="142"/>
      <c r="AZ133" s="42" t="s">
        <v>455</v>
      </c>
      <c r="BA133" s="43">
        <f>SUMA(BA130:BA132)</f>
        <v>789736.06732500007</v>
      </c>
      <c r="BB133" s="43">
        <f t="shared" ref="BB133" si="654">SUMA(BB130:BB132)</f>
        <v>545290.44942500012</v>
      </c>
      <c r="BC133" s="43">
        <f t="shared" ref="BC133" si="655">SUMA(BC130:BC132)</f>
        <v>534513.36442499992</v>
      </c>
      <c r="BD133" s="43">
        <f t="shared" ref="BD133" si="656">SUMA(BD130:BD132)</f>
        <v>520604.353925</v>
      </c>
      <c r="BE133" s="43">
        <f t="shared" ref="BE133" si="657">SUMA(BE130:BE132)</f>
        <v>550796.92292499996</v>
      </c>
      <c r="BH133" s="43">
        <f>SUMA(BH130:BH132)</f>
        <v>789736.06732500007</v>
      </c>
      <c r="BI133" s="43">
        <f t="shared" ref="BI133" si="658">SUMA(BI130:BI132)</f>
        <v>545290.44942500012</v>
      </c>
      <c r="BJ133" s="43">
        <f t="shared" ref="BJ133" si="659">SUMA(BJ130:BJ132)</f>
        <v>534513.36442499992</v>
      </c>
      <c r="BK133" s="43">
        <f t="shared" ref="BK133" si="660">SUMA(BK130:BK132)</f>
        <v>520604.353925</v>
      </c>
      <c r="BL133" s="43">
        <f t="shared" ref="BL133" si="661">SUMA(BL130:BL132)</f>
        <v>550796.92292499996</v>
      </c>
      <c r="BO133" s="43">
        <f>SUMA(BO130:BO132)</f>
        <v>789736.06732500007</v>
      </c>
      <c r="BP133" s="43">
        <f t="shared" ref="BP133" si="662">SUMA(BP130:BP132)</f>
        <v>545290.44942500012</v>
      </c>
      <c r="BQ133" s="43">
        <f t="shared" ref="BQ133" si="663">SUMA(BQ130:BQ132)</f>
        <v>534513.36442499992</v>
      </c>
      <c r="BR133" s="43">
        <f t="shared" ref="BR133" si="664">SUMA(BR130:BR132)</f>
        <v>520604.353925</v>
      </c>
      <c r="BS133" s="43">
        <f t="shared" ref="BS133" si="665">SUMA(BS130:BS132)</f>
        <v>550796.92292499996</v>
      </c>
      <c r="BV133" s="43">
        <f>SUMA(BV130:BV132)</f>
        <v>789736.06732500007</v>
      </c>
      <c r="BW133" s="43">
        <f t="shared" ref="BW133" si="666">SUMA(BW130:BW132)</f>
        <v>545290.44942500012</v>
      </c>
      <c r="BX133" s="43">
        <f t="shared" ref="BX133" si="667">SUMA(BX130:BX132)</f>
        <v>534513.36442499992</v>
      </c>
      <c r="BY133" s="43">
        <f t="shared" ref="BY133" si="668">SUMA(BY130:BY132)</f>
        <v>520604.353925</v>
      </c>
      <c r="BZ133" s="43">
        <f t="shared" ref="BZ133" si="669">SUMA(BZ130:BZ132)</f>
        <v>550796.92292499996</v>
      </c>
      <c r="CC133" s="43">
        <f>SUMA(CC130:CC132)</f>
        <v>789736.06732500007</v>
      </c>
      <c r="CD133" s="43">
        <f t="shared" ref="CD133" si="670">SUMA(CD130:CD132)</f>
        <v>545290.44942500012</v>
      </c>
      <c r="CE133" s="43">
        <f t="shared" ref="CE133" si="671">SUMA(CE130:CE132)</f>
        <v>534513.36442499992</v>
      </c>
      <c r="CF133" s="43">
        <f t="shared" ref="CF133" si="672">SUMA(CF130:CF132)</f>
        <v>520604.353925</v>
      </c>
      <c r="CG133" s="43">
        <f t="shared" ref="CG133" si="673">SUMA(CG130:CG132)</f>
        <v>550796.92292499996</v>
      </c>
      <c r="CH133" s="142"/>
    </row>
    <row r="134" spans="1:86" x14ac:dyDescent="0.3">
      <c r="A134" s="142"/>
      <c r="C134" s="42" t="s">
        <v>1</v>
      </c>
      <c r="D134" s="316">
        <f t="shared" ref="D134:H134" si="674">D80</f>
        <v>0</v>
      </c>
      <c r="E134" s="316">
        <f t="shared" si="674"/>
        <v>0</v>
      </c>
      <c r="F134" s="316">
        <f t="shared" si="674"/>
        <v>0</v>
      </c>
      <c r="G134" s="316">
        <f t="shared" si="674"/>
        <v>0</v>
      </c>
      <c r="H134" s="316">
        <f t="shared" si="674"/>
        <v>0</v>
      </c>
      <c r="K134" s="316">
        <f t="shared" ref="K134:O134" si="675">K80</f>
        <v>0</v>
      </c>
      <c r="L134" s="316">
        <f t="shared" si="675"/>
        <v>0</v>
      </c>
      <c r="M134" s="316">
        <f t="shared" si="675"/>
        <v>0</v>
      </c>
      <c r="N134" s="316">
        <f t="shared" si="675"/>
        <v>0</v>
      </c>
      <c r="O134" s="316">
        <f t="shared" si="675"/>
        <v>0</v>
      </c>
      <c r="R134" s="316">
        <f t="shared" ref="R134:V134" si="676">R80</f>
        <v>0</v>
      </c>
      <c r="S134" s="316">
        <f t="shared" si="676"/>
        <v>0</v>
      </c>
      <c r="T134" s="316">
        <f t="shared" si="676"/>
        <v>0</v>
      </c>
      <c r="U134" s="316">
        <f t="shared" si="676"/>
        <v>0</v>
      </c>
      <c r="V134" s="316">
        <f t="shared" si="676"/>
        <v>0</v>
      </c>
      <c r="Y134" s="316">
        <f t="shared" ref="Y134:AC134" si="677">Y80</f>
        <v>0</v>
      </c>
      <c r="Z134" s="316">
        <f t="shared" si="677"/>
        <v>0</v>
      </c>
      <c r="AA134" s="316">
        <f t="shared" si="677"/>
        <v>0</v>
      </c>
      <c r="AB134" s="316">
        <f t="shared" si="677"/>
        <v>0</v>
      </c>
      <c r="AC134" s="316">
        <f t="shared" si="677"/>
        <v>0</v>
      </c>
      <c r="AF134" s="316">
        <f t="shared" ref="AF134:AJ134" si="678">AF80</f>
        <v>0</v>
      </c>
      <c r="AG134" s="316">
        <f t="shared" si="678"/>
        <v>0</v>
      </c>
      <c r="AH134" s="316">
        <f t="shared" si="678"/>
        <v>0</v>
      </c>
      <c r="AI134" s="316">
        <f t="shared" si="678"/>
        <v>0</v>
      </c>
      <c r="AJ134" s="316">
        <f t="shared" si="678"/>
        <v>0</v>
      </c>
      <c r="AK134" s="142"/>
      <c r="AX134" s="142"/>
      <c r="AZ134" s="42" t="s">
        <v>1</v>
      </c>
      <c r="BA134" s="316">
        <f t="shared" ref="BA134:BE134" si="679">BA80</f>
        <v>0</v>
      </c>
      <c r="BB134" s="316">
        <f t="shared" si="679"/>
        <v>0</v>
      </c>
      <c r="BC134" s="316">
        <f t="shared" si="679"/>
        <v>0</v>
      </c>
      <c r="BD134" s="316">
        <f t="shared" si="679"/>
        <v>0</v>
      </c>
      <c r="BE134" s="316">
        <f t="shared" si="679"/>
        <v>0</v>
      </c>
      <c r="BH134" s="316">
        <f t="shared" ref="BH134:BL134" si="680">BH80</f>
        <v>0</v>
      </c>
      <c r="BI134" s="316">
        <f t="shared" si="680"/>
        <v>0</v>
      </c>
      <c r="BJ134" s="316">
        <f t="shared" si="680"/>
        <v>0</v>
      </c>
      <c r="BK134" s="316">
        <f t="shared" si="680"/>
        <v>0</v>
      </c>
      <c r="BL134" s="316">
        <f t="shared" si="680"/>
        <v>0</v>
      </c>
      <c r="BO134" s="316">
        <f t="shared" ref="BO134:BS134" si="681">BO80</f>
        <v>0</v>
      </c>
      <c r="BP134" s="316">
        <f t="shared" si="681"/>
        <v>0</v>
      </c>
      <c r="BQ134" s="316">
        <f t="shared" si="681"/>
        <v>0</v>
      </c>
      <c r="BR134" s="316">
        <f t="shared" si="681"/>
        <v>0</v>
      </c>
      <c r="BS134" s="316">
        <f t="shared" si="681"/>
        <v>0</v>
      </c>
      <c r="BV134" s="316">
        <f t="shared" ref="BV134:BZ134" si="682">BV80</f>
        <v>0</v>
      </c>
      <c r="BW134" s="316">
        <f t="shared" si="682"/>
        <v>0</v>
      </c>
      <c r="BX134" s="316">
        <f t="shared" si="682"/>
        <v>0</v>
      </c>
      <c r="BY134" s="316">
        <f t="shared" si="682"/>
        <v>0</v>
      </c>
      <c r="BZ134" s="316">
        <f t="shared" si="682"/>
        <v>0</v>
      </c>
      <c r="CC134" s="316">
        <f t="shared" ref="CC134:CG134" si="683">CC80</f>
        <v>0</v>
      </c>
      <c r="CD134" s="316">
        <f t="shared" si="683"/>
        <v>0</v>
      </c>
      <c r="CE134" s="316">
        <f t="shared" si="683"/>
        <v>0</v>
      </c>
      <c r="CF134" s="316">
        <f t="shared" si="683"/>
        <v>0</v>
      </c>
      <c r="CG134" s="316">
        <f t="shared" si="683"/>
        <v>0</v>
      </c>
      <c r="CH134" s="142"/>
    </row>
    <row r="135" spans="1:86" x14ac:dyDescent="0.3">
      <c r="A135" s="142"/>
      <c r="C135" s="42" t="s">
        <v>439</v>
      </c>
      <c r="D135" s="43">
        <f t="shared" ref="D135:H135" si="684">D81</f>
        <v>90973.606732500019</v>
      </c>
      <c r="E135" s="43">
        <f t="shared" si="684"/>
        <v>66529.044942499997</v>
      </c>
      <c r="F135" s="43">
        <f t="shared" si="684"/>
        <v>65451.336442500004</v>
      </c>
      <c r="G135" s="43">
        <f t="shared" si="684"/>
        <v>64060.435392499996</v>
      </c>
      <c r="H135" s="43">
        <f t="shared" si="684"/>
        <v>67079.692292500011</v>
      </c>
      <c r="K135" s="43">
        <f t="shared" ref="K135:O135" si="685">K81</f>
        <v>90973.606732500019</v>
      </c>
      <c r="L135" s="43">
        <f t="shared" si="685"/>
        <v>66529.044942499997</v>
      </c>
      <c r="M135" s="43">
        <f t="shared" si="685"/>
        <v>65451.336442500004</v>
      </c>
      <c r="N135" s="43">
        <f t="shared" si="685"/>
        <v>64060.435392499996</v>
      </c>
      <c r="O135" s="43">
        <f t="shared" si="685"/>
        <v>67079.692292500011</v>
      </c>
      <c r="R135" s="43">
        <f t="shared" ref="R135:V135" si="686">R81</f>
        <v>90973.606732500019</v>
      </c>
      <c r="S135" s="43">
        <f t="shared" si="686"/>
        <v>66529.044942499997</v>
      </c>
      <c r="T135" s="43">
        <f t="shared" si="686"/>
        <v>65451.336442500004</v>
      </c>
      <c r="U135" s="43">
        <f t="shared" si="686"/>
        <v>64060.435392499996</v>
      </c>
      <c r="V135" s="43">
        <f t="shared" si="686"/>
        <v>67079.692292500011</v>
      </c>
      <c r="Y135" s="43">
        <f t="shared" ref="Y135:AC135" si="687">Y81</f>
        <v>90973.606732500019</v>
      </c>
      <c r="Z135" s="43">
        <f t="shared" si="687"/>
        <v>66529.044942499997</v>
      </c>
      <c r="AA135" s="43">
        <f t="shared" si="687"/>
        <v>65451.336442500004</v>
      </c>
      <c r="AB135" s="43">
        <f t="shared" si="687"/>
        <v>64060.435392499996</v>
      </c>
      <c r="AC135" s="43">
        <f t="shared" si="687"/>
        <v>67079.692292500011</v>
      </c>
      <c r="AF135" s="43">
        <f t="shared" ref="AF135:AJ135" si="688">AF81</f>
        <v>90973.606732500019</v>
      </c>
      <c r="AG135" s="43">
        <f t="shared" si="688"/>
        <v>66529.044942499997</v>
      </c>
      <c r="AH135" s="43">
        <f t="shared" si="688"/>
        <v>65451.336442500004</v>
      </c>
      <c r="AI135" s="43">
        <f t="shared" si="688"/>
        <v>64060.435392499996</v>
      </c>
      <c r="AJ135" s="43">
        <f t="shared" si="688"/>
        <v>67079.692292500011</v>
      </c>
      <c r="AK135" s="142"/>
      <c r="AX135" s="142"/>
      <c r="AZ135" s="42" t="s">
        <v>439</v>
      </c>
      <c r="BA135" s="43">
        <f t="shared" ref="BA135:BE135" si="689">BA81</f>
        <v>90973.606732500019</v>
      </c>
      <c r="BB135" s="43">
        <f t="shared" si="689"/>
        <v>66529.044942499997</v>
      </c>
      <c r="BC135" s="43">
        <f t="shared" si="689"/>
        <v>65451.336442500004</v>
      </c>
      <c r="BD135" s="43">
        <f t="shared" si="689"/>
        <v>64060.435392499996</v>
      </c>
      <c r="BE135" s="43">
        <f t="shared" si="689"/>
        <v>67079.692292500011</v>
      </c>
      <c r="BH135" s="43">
        <f t="shared" ref="BH135:BL135" si="690">BH81</f>
        <v>90973.606732500019</v>
      </c>
      <c r="BI135" s="43">
        <f t="shared" si="690"/>
        <v>66529.044942499997</v>
      </c>
      <c r="BJ135" s="43">
        <f t="shared" si="690"/>
        <v>65451.336442500004</v>
      </c>
      <c r="BK135" s="43">
        <f t="shared" si="690"/>
        <v>64060.435392499996</v>
      </c>
      <c r="BL135" s="43">
        <f t="shared" si="690"/>
        <v>67079.692292500011</v>
      </c>
      <c r="BO135" s="43">
        <f t="shared" ref="BO135:BS135" si="691">BO81</f>
        <v>90973.606732500019</v>
      </c>
      <c r="BP135" s="43">
        <f t="shared" si="691"/>
        <v>66529.044942499997</v>
      </c>
      <c r="BQ135" s="43">
        <f t="shared" si="691"/>
        <v>65451.336442500004</v>
      </c>
      <c r="BR135" s="43">
        <f t="shared" si="691"/>
        <v>64060.435392499996</v>
      </c>
      <c r="BS135" s="43">
        <f t="shared" si="691"/>
        <v>67079.692292500011</v>
      </c>
      <c r="BV135" s="43">
        <f t="shared" ref="BV135:BZ135" si="692">BV81</f>
        <v>90973.606732500019</v>
      </c>
      <c r="BW135" s="43">
        <f t="shared" si="692"/>
        <v>66529.044942499997</v>
      </c>
      <c r="BX135" s="43">
        <f t="shared" si="692"/>
        <v>65451.336442500004</v>
      </c>
      <c r="BY135" s="43">
        <f t="shared" si="692"/>
        <v>64060.435392499996</v>
      </c>
      <c r="BZ135" s="43">
        <f t="shared" si="692"/>
        <v>67079.692292500011</v>
      </c>
      <c r="CC135" s="43">
        <f t="shared" ref="CC135:CG135" si="693">CC81</f>
        <v>90973.606732500019</v>
      </c>
      <c r="CD135" s="43">
        <f t="shared" si="693"/>
        <v>66529.044942499997</v>
      </c>
      <c r="CE135" s="43">
        <f t="shared" si="693"/>
        <v>65451.336442500004</v>
      </c>
      <c r="CF135" s="43">
        <f t="shared" si="693"/>
        <v>64060.435392499996</v>
      </c>
      <c r="CG135" s="43">
        <f t="shared" si="693"/>
        <v>67079.692292500011</v>
      </c>
      <c r="CH135" s="142"/>
    </row>
    <row r="136" spans="1:86" x14ac:dyDescent="0.3">
      <c r="A136" s="142"/>
      <c r="C136" s="42" t="s">
        <v>445</v>
      </c>
      <c r="D136" s="43">
        <f t="shared" ref="D136:H136" si="694">D82</f>
        <v>34436.191220424022</v>
      </c>
      <c r="E136" s="43">
        <f t="shared" si="694"/>
        <v>16866.814906016716</v>
      </c>
      <c r="F136" s="43">
        <f t="shared" si="694"/>
        <v>16867.03042427422</v>
      </c>
      <c r="G136" s="43">
        <f t="shared" si="694"/>
        <v>16693.594449136493</v>
      </c>
      <c r="H136" s="43">
        <f t="shared" si="694"/>
        <v>23145.283413305478</v>
      </c>
      <c r="K136" s="43">
        <f t="shared" ref="K136:O136" si="695">K82</f>
        <v>34436.191220424022</v>
      </c>
      <c r="L136" s="43">
        <f t="shared" si="695"/>
        <v>16866.814906016716</v>
      </c>
      <c r="M136" s="43">
        <f t="shared" si="695"/>
        <v>16867.03042427422</v>
      </c>
      <c r="N136" s="43">
        <f t="shared" si="695"/>
        <v>16693.594449136493</v>
      </c>
      <c r="O136" s="43">
        <f t="shared" si="695"/>
        <v>23145.283413305478</v>
      </c>
      <c r="R136" s="43">
        <f t="shared" ref="R136:V136" si="696">R82</f>
        <v>34436.191220424022</v>
      </c>
      <c r="S136" s="43">
        <f t="shared" si="696"/>
        <v>16866.814906016716</v>
      </c>
      <c r="T136" s="43">
        <f t="shared" si="696"/>
        <v>16867.03042427422</v>
      </c>
      <c r="U136" s="43">
        <f t="shared" si="696"/>
        <v>16693.594449136493</v>
      </c>
      <c r="V136" s="43">
        <f t="shared" si="696"/>
        <v>23145.283413305478</v>
      </c>
      <c r="Y136" s="43">
        <f t="shared" ref="Y136:AC136" si="697">Y82</f>
        <v>34436.191220424022</v>
      </c>
      <c r="Z136" s="43">
        <f t="shared" si="697"/>
        <v>16866.814906016716</v>
      </c>
      <c r="AA136" s="43">
        <f t="shared" si="697"/>
        <v>16867.03042427422</v>
      </c>
      <c r="AB136" s="43">
        <f t="shared" si="697"/>
        <v>16693.594449136493</v>
      </c>
      <c r="AC136" s="43">
        <f t="shared" si="697"/>
        <v>23145.283413305478</v>
      </c>
      <c r="AF136" s="43">
        <f t="shared" ref="AF136:AJ136" si="698">AF82</f>
        <v>34436.191220424022</v>
      </c>
      <c r="AG136" s="43">
        <f t="shared" si="698"/>
        <v>16866.814906016716</v>
      </c>
      <c r="AH136" s="43">
        <f t="shared" si="698"/>
        <v>16867.03042427422</v>
      </c>
      <c r="AI136" s="43">
        <f t="shared" si="698"/>
        <v>16693.594449136493</v>
      </c>
      <c r="AJ136" s="43">
        <f t="shared" si="698"/>
        <v>23145.283413305478</v>
      </c>
      <c r="AK136" s="142"/>
      <c r="AX136" s="142"/>
      <c r="AZ136" s="42" t="s">
        <v>445</v>
      </c>
      <c r="BA136" s="43">
        <f t="shared" ref="BA136:BE136" si="699">BA82</f>
        <v>34436.191220424022</v>
      </c>
      <c r="BB136" s="43">
        <f t="shared" si="699"/>
        <v>16866.814906016716</v>
      </c>
      <c r="BC136" s="43">
        <f t="shared" si="699"/>
        <v>16867.03042427422</v>
      </c>
      <c r="BD136" s="43">
        <f t="shared" si="699"/>
        <v>16693.594449136493</v>
      </c>
      <c r="BE136" s="43">
        <f t="shared" si="699"/>
        <v>23145.283413305478</v>
      </c>
      <c r="BH136" s="43">
        <f t="shared" ref="BH136:BL136" si="700">BH82</f>
        <v>34436.191220424022</v>
      </c>
      <c r="BI136" s="43">
        <f t="shared" si="700"/>
        <v>16866.814906016716</v>
      </c>
      <c r="BJ136" s="43">
        <f t="shared" si="700"/>
        <v>16867.03042427422</v>
      </c>
      <c r="BK136" s="43">
        <f t="shared" si="700"/>
        <v>16693.594449136493</v>
      </c>
      <c r="BL136" s="43">
        <f t="shared" si="700"/>
        <v>23145.283413305478</v>
      </c>
      <c r="BO136" s="43">
        <f t="shared" ref="BO136:BS136" si="701">BO82</f>
        <v>34436.191220424022</v>
      </c>
      <c r="BP136" s="43">
        <f t="shared" si="701"/>
        <v>16866.814906016716</v>
      </c>
      <c r="BQ136" s="43">
        <f t="shared" si="701"/>
        <v>16867.03042427422</v>
      </c>
      <c r="BR136" s="43">
        <f t="shared" si="701"/>
        <v>16693.594449136493</v>
      </c>
      <c r="BS136" s="43">
        <f t="shared" si="701"/>
        <v>23145.283413305478</v>
      </c>
      <c r="BV136" s="43">
        <f t="shared" ref="BV136:BZ136" si="702">BV82</f>
        <v>34436.191220424022</v>
      </c>
      <c r="BW136" s="43">
        <f t="shared" si="702"/>
        <v>16866.814906016716</v>
      </c>
      <c r="BX136" s="43">
        <f t="shared" si="702"/>
        <v>16867.03042427422</v>
      </c>
      <c r="BY136" s="43">
        <f t="shared" si="702"/>
        <v>16693.594449136493</v>
      </c>
      <c r="BZ136" s="43">
        <f t="shared" si="702"/>
        <v>23145.283413305478</v>
      </c>
      <c r="CC136" s="43">
        <f t="shared" ref="CC136:CG136" si="703">CC82</f>
        <v>34436.191220424022</v>
      </c>
      <c r="CD136" s="43">
        <f t="shared" si="703"/>
        <v>16866.814906016716</v>
      </c>
      <c r="CE136" s="43">
        <f t="shared" si="703"/>
        <v>16867.03042427422</v>
      </c>
      <c r="CF136" s="43">
        <f t="shared" si="703"/>
        <v>16693.594449136493</v>
      </c>
      <c r="CG136" s="43">
        <f t="shared" si="703"/>
        <v>23145.283413305478</v>
      </c>
      <c r="CH136" s="142"/>
    </row>
    <row r="137" spans="1:86" x14ac:dyDescent="0.3">
      <c r="A137" s="142"/>
      <c r="C137" s="42" t="s">
        <v>446</v>
      </c>
      <c r="D137" s="43">
        <f t="shared" ref="D137:H137" si="704">D83</f>
        <v>131440.79891434699</v>
      </c>
      <c r="E137" s="43">
        <f t="shared" si="704"/>
        <v>96302.046285532357</v>
      </c>
      <c r="F137" s="43">
        <f t="shared" si="704"/>
        <v>96302.477322047387</v>
      </c>
      <c r="G137" s="43">
        <f t="shared" si="704"/>
        <v>95955.605371771904</v>
      </c>
      <c r="H137" s="43">
        <f t="shared" si="704"/>
        <v>108858.98330010986</v>
      </c>
      <c r="K137" s="43">
        <f t="shared" ref="K137:O137" si="705">K83</f>
        <v>131440.79891434699</v>
      </c>
      <c r="L137" s="43">
        <f t="shared" si="705"/>
        <v>96302.046285532357</v>
      </c>
      <c r="M137" s="43">
        <f t="shared" si="705"/>
        <v>96302.477322047387</v>
      </c>
      <c r="N137" s="43">
        <f t="shared" si="705"/>
        <v>95955.605371771904</v>
      </c>
      <c r="O137" s="43">
        <f t="shared" si="705"/>
        <v>108858.98330010986</v>
      </c>
      <c r="R137" s="43">
        <f t="shared" ref="R137:V137" si="706">R83</f>
        <v>131440.79891434699</v>
      </c>
      <c r="S137" s="43">
        <f t="shared" si="706"/>
        <v>96302.046285532357</v>
      </c>
      <c r="T137" s="43">
        <f t="shared" si="706"/>
        <v>96302.477322047387</v>
      </c>
      <c r="U137" s="43">
        <f t="shared" si="706"/>
        <v>95955.605371771904</v>
      </c>
      <c r="V137" s="43">
        <f t="shared" si="706"/>
        <v>108858.98330010986</v>
      </c>
      <c r="Y137" s="43">
        <f t="shared" ref="Y137:AC137" si="707">Y83</f>
        <v>131440.79891434699</v>
      </c>
      <c r="Z137" s="43">
        <f t="shared" si="707"/>
        <v>96302.046285532357</v>
      </c>
      <c r="AA137" s="43">
        <f t="shared" si="707"/>
        <v>96302.477322047387</v>
      </c>
      <c r="AB137" s="43">
        <f t="shared" si="707"/>
        <v>95955.605371771904</v>
      </c>
      <c r="AC137" s="43">
        <f t="shared" si="707"/>
        <v>108858.98330010986</v>
      </c>
      <c r="AF137" s="43">
        <f t="shared" ref="AF137:AJ137" si="708">AF83</f>
        <v>131440.79891434699</v>
      </c>
      <c r="AG137" s="43">
        <f t="shared" si="708"/>
        <v>96302.046285532357</v>
      </c>
      <c r="AH137" s="43">
        <f t="shared" si="708"/>
        <v>96302.477322047387</v>
      </c>
      <c r="AI137" s="43">
        <f t="shared" si="708"/>
        <v>95955.605371771904</v>
      </c>
      <c r="AJ137" s="43">
        <f t="shared" si="708"/>
        <v>108858.98330010986</v>
      </c>
      <c r="AK137" s="142"/>
      <c r="AX137" s="142"/>
      <c r="AZ137" s="42" t="s">
        <v>446</v>
      </c>
      <c r="BA137" s="43">
        <f t="shared" ref="BA137:BE137" si="709">BA83</f>
        <v>131440.79891434699</v>
      </c>
      <c r="BB137" s="43">
        <f t="shared" si="709"/>
        <v>96302.046285532357</v>
      </c>
      <c r="BC137" s="43">
        <f t="shared" si="709"/>
        <v>96302.477322047387</v>
      </c>
      <c r="BD137" s="43">
        <f t="shared" si="709"/>
        <v>95955.605371771904</v>
      </c>
      <c r="BE137" s="43">
        <f t="shared" si="709"/>
        <v>108858.98330010986</v>
      </c>
      <c r="BH137" s="43">
        <f t="shared" ref="BH137:BL137" si="710">BH83</f>
        <v>131440.79891434699</v>
      </c>
      <c r="BI137" s="43">
        <f t="shared" si="710"/>
        <v>96302.046285532357</v>
      </c>
      <c r="BJ137" s="43">
        <f t="shared" si="710"/>
        <v>96302.477322047387</v>
      </c>
      <c r="BK137" s="43">
        <f t="shared" si="710"/>
        <v>95955.605371771904</v>
      </c>
      <c r="BL137" s="43">
        <f t="shared" si="710"/>
        <v>108858.98330010986</v>
      </c>
      <c r="BO137" s="43">
        <f t="shared" ref="BO137:BS137" si="711">BO83</f>
        <v>131440.79891434699</v>
      </c>
      <c r="BP137" s="43">
        <f t="shared" si="711"/>
        <v>96302.046285532357</v>
      </c>
      <c r="BQ137" s="43">
        <f t="shared" si="711"/>
        <v>96302.477322047387</v>
      </c>
      <c r="BR137" s="43">
        <f t="shared" si="711"/>
        <v>95955.605371771904</v>
      </c>
      <c r="BS137" s="43">
        <f t="shared" si="711"/>
        <v>108858.98330010986</v>
      </c>
      <c r="BV137" s="43">
        <f t="shared" ref="BV137:BZ137" si="712">BV83</f>
        <v>131440.79891434699</v>
      </c>
      <c r="BW137" s="43">
        <f t="shared" si="712"/>
        <v>96302.046285532357</v>
      </c>
      <c r="BX137" s="43">
        <f t="shared" si="712"/>
        <v>96302.477322047387</v>
      </c>
      <c r="BY137" s="43">
        <f t="shared" si="712"/>
        <v>95955.605371771904</v>
      </c>
      <c r="BZ137" s="43">
        <f t="shared" si="712"/>
        <v>108858.98330010986</v>
      </c>
      <c r="CC137" s="43">
        <f t="shared" ref="CC137:CG137" si="713">CC83</f>
        <v>131440.79891434699</v>
      </c>
      <c r="CD137" s="43">
        <f t="shared" si="713"/>
        <v>96302.046285532357</v>
      </c>
      <c r="CE137" s="43">
        <f t="shared" si="713"/>
        <v>96302.477322047387</v>
      </c>
      <c r="CF137" s="43">
        <f t="shared" si="713"/>
        <v>95955.605371771904</v>
      </c>
      <c r="CG137" s="43">
        <f t="shared" si="713"/>
        <v>108858.98330010986</v>
      </c>
      <c r="CH137" s="142"/>
    </row>
    <row r="138" spans="1:86" x14ac:dyDescent="0.3">
      <c r="A138" s="142"/>
      <c r="C138" s="42" t="s">
        <v>95</v>
      </c>
      <c r="D138" s="43">
        <f t="shared" ref="D138:H138" si="714">D84</f>
        <v>10</v>
      </c>
      <c r="E138" s="43">
        <f t="shared" si="714"/>
        <v>10</v>
      </c>
      <c r="F138" s="43">
        <f t="shared" si="714"/>
        <v>10</v>
      </c>
      <c r="G138" s="43">
        <f t="shared" si="714"/>
        <v>10</v>
      </c>
      <c r="H138" s="43">
        <f t="shared" si="714"/>
        <v>10</v>
      </c>
      <c r="K138" s="43">
        <f t="shared" ref="K138:O138" si="715">K84</f>
        <v>10</v>
      </c>
      <c r="L138" s="43">
        <f t="shared" si="715"/>
        <v>10</v>
      </c>
      <c r="M138" s="43">
        <f t="shared" si="715"/>
        <v>10</v>
      </c>
      <c r="N138" s="43">
        <f t="shared" si="715"/>
        <v>10</v>
      </c>
      <c r="O138" s="43">
        <f t="shared" si="715"/>
        <v>10</v>
      </c>
      <c r="R138" s="43">
        <f t="shared" ref="R138:V138" si="716">R84</f>
        <v>10</v>
      </c>
      <c r="S138" s="43">
        <f t="shared" si="716"/>
        <v>10</v>
      </c>
      <c r="T138" s="43">
        <f t="shared" si="716"/>
        <v>10</v>
      </c>
      <c r="U138" s="43">
        <f t="shared" si="716"/>
        <v>10</v>
      </c>
      <c r="V138" s="43">
        <f t="shared" si="716"/>
        <v>10</v>
      </c>
      <c r="Y138" s="43">
        <f t="shared" ref="Y138:AC138" si="717">Y84</f>
        <v>10</v>
      </c>
      <c r="Z138" s="43">
        <f t="shared" si="717"/>
        <v>10</v>
      </c>
      <c r="AA138" s="43">
        <f t="shared" si="717"/>
        <v>10</v>
      </c>
      <c r="AB138" s="43">
        <f t="shared" si="717"/>
        <v>10</v>
      </c>
      <c r="AC138" s="43">
        <f t="shared" si="717"/>
        <v>10</v>
      </c>
      <c r="AF138" s="43">
        <f t="shared" ref="AF138:AJ138" si="718">AF84</f>
        <v>10</v>
      </c>
      <c r="AG138" s="43">
        <f t="shared" si="718"/>
        <v>10</v>
      </c>
      <c r="AH138" s="43">
        <f t="shared" si="718"/>
        <v>10</v>
      </c>
      <c r="AI138" s="43">
        <f t="shared" si="718"/>
        <v>10</v>
      </c>
      <c r="AJ138" s="43">
        <f t="shared" si="718"/>
        <v>10</v>
      </c>
      <c r="AK138" s="142"/>
      <c r="AX138" s="142"/>
      <c r="AZ138" s="42" t="s">
        <v>95</v>
      </c>
      <c r="BA138" s="43">
        <f t="shared" ref="BA138:BE138" si="719">BA84</f>
        <v>10</v>
      </c>
      <c r="BB138" s="43">
        <f t="shared" si="719"/>
        <v>10</v>
      </c>
      <c r="BC138" s="43">
        <f t="shared" si="719"/>
        <v>10</v>
      </c>
      <c r="BD138" s="43">
        <f t="shared" si="719"/>
        <v>10</v>
      </c>
      <c r="BE138" s="43">
        <f t="shared" si="719"/>
        <v>10</v>
      </c>
      <c r="BH138" s="43">
        <f t="shared" ref="BH138:BL138" si="720">BH84</f>
        <v>10</v>
      </c>
      <c r="BI138" s="43">
        <f t="shared" si="720"/>
        <v>10</v>
      </c>
      <c r="BJ138" s="43">
        <f t="shared" si="720"/>
        <v>10</v>
      </c>
      <c r="BK138" s="43">
        <f t="shared" si="720"/>
        <v>10</v>
      </c>
      <c r="BL138" s="43">
        <f t="shared" si="720"/>
        <v>10</v>
      </c>
      <c r="BO138" s="43">
        <f t="shared" ref="BO138:BS138" si="721">BO84</f>
        <v>10</v>
      </c>
      <c r="BP138" s="43">
        <f t="shared" si="721"/>
        <v>10</v>
      </c>
      <c r="BQ138" s="43">
        <f t="shared" si="721"/>
        <v>10</v>
      </c>
      <c r="BR138" s="43">
        <f t="shared" si="721"/>
        <v>10</v>
      </c>
      <c r="BS138" s="43">
        <f t="shared" si="721"/>
        <v>10</v>
      </c>
      <c r="BV138" s="43">
        <f t="shared" ref="BV138:BZ138" si="722">BV84</f>
        <v>10</v>
      </c>
      <c r="BW138" s="43">
        <f t="shared" si="722"/>
        <v>10</v>
      </c>
      <c r="BX138" s="43">
        <f t="shared" si="722"/>
        <v>10</v>
      </c>
      <c r="BY138" s="43">
        <f t="shared" si="722"/>
        <v>10</v>
      </c>
      <c r="BZ138" s="43">
        <f t="shared" si="722"/>
        <v>10</v>
      </c>
      <c r="CC138" s="43">
        <f t="shared" ref="CC138:CG138" si="723">CC84</f>
        <v>10</v>
      </c>
      <c r="CD138" s="43">
        <f t="shared" si="723"/>
        <v>10</v>
      </c>
      <c r="CE138" s="43">
        <f t="shared" si="723"/>
        <v>10</v>
      </c>
      <c r="CF138" s="43">
        <f t="shared" si="723"/>
        <v>10</v>
      </c>
      <c r="CG138" s="43">
        <f t="shared" si="723"/>
        <v>10</v>
      </c>
      <c r="CH138" s="142"/>
    </row>
    <row r="139" spans="1:86" x14ac:dyDescent="0.3">
      <c r="A139" s="142"/>
      <c r="C139" s="42" t="s">
        <v>306</v>
      </c>
      <c r="D139" s="43">
        <f>SUMA(D133:D136)</f>
        <v>915145.86527792411</v>
      </c>
      <c r="E139" s="43">
        <f t="shared" ref="E139:H139" si="724">SUMA(E133:E136)</f>
        <v>628686.30927351676</v>
      </c>
      <c r="F139" s="43">
        <f t="shared" si="724"/>
        <v>616831.73129177419</v>
      </c>
      <c r="G139" s="43">
        <f t="shared" si="724"/>
        <v>601358.38376663649</v>
      </c>
      <c r="H139" s="43">
        <f t="shared" si="724"/>
        <v>641021.89863080555</v>
      </c>
      <c r="K139" s="43">
        <f>SUMA(K133:K136)</f>
        <v>915145.86527792411</v>
      </c>
      <c r="L139" s="43">
        <f t="shared" ref="L139:O139" si="725">SUMA(L133:L136)</f>
        <v>628686.30927351676</v>
      </c>
      <c r="M139" s="43">
        <f t="shared" si="725"/>
        <v>616831.73129177419</v>
      </c>
      <c r="N139" s="43">
        <f t="shared" si="725"/>
        <v>601358.38376663649</v>
      </c>
      <c r="O139" s="43">
        <f t="shared" si="725"/>
        <v>641021.89863080555</v>
      </c>
      <c r="R139" s="43">
        <f>SUMA(R133:R136)</f>
        <v>915145.86527792411</v>
      </c>
      <c r="S139" s="43">
        <f t="shared" ref="S139:V139" si="726">SUMA(S133:S136)</f>
        <v>628686.30927351676</v>
      </c>
      <c r="T139" s="43">
        <f t="shared" si="726"/>
        <v>616831.73129177419</v>
      </c>
      <c r="U139" s="43">
        <f t="shared" si="726"/>
        <v>601358.38376663649</v>
      </c>
      <c r="V139" s="43">
        <f t="shared" si="726"/>
        <v>641021.89863080555</v>
      </c>
      <c r="Y139" s="43">
        <f>SUMA(Y133:Y136)</f>
        <v>915145.86527792411</v>
      </c>
      <c r="Z139" s="43">
        <f t="shared" ref="Z139:AC139" si="727">SUMA(Z133:Z136)</f>
        <v>628686.30927351676</v>
      </c>
      <c r="AA139" s="43">
        <f t="shared" si="727"/>
        <v>616831.73129177419</v>
      </c>
      <c r="AB139" s="43">
        <f t="shared" si="727"/>
        <v>601358.38376663649</v>
      </c>
      <c r="AC139" s="43">
        <f t="shared" si="727"/>
        <v>641021.89863080555</v>
      </c>
      <c r="AF139" s="43">
        <f>SUMA(AF133:AF136)</f>
        <v>915145.86527792411</v>
      </c>
      <c r="AG139" s="43">
        <f t="shared" ref="AG139:AJ139" si="728">SUMA(AG133:AG136)</f>
        <v>628686.30927351676</v>
      </c>
      <c r="AH139" s="43">
        <f t="shared" si="728"/>
        <v>616831.73129177419</v>
      </c>
      <c r="AI139" s="43">
        <f t="shared" si="728"/>
        <v>601358.38376663649</v>
      </c>
      <c r="AJ139" s="43">
        <f t="shared" si="728"/>
        <v>641021.89863080555</v>
      </c>
      <c r="AK139" s="142"/>
      <c r="AX139" s="142"/>
      <c r="AZ139" s="42" t="s">
        <v>306</v>
      </c>
      <c r="BA139" s="43">
        <f>SUMA(BA133:BA136)</f>
        <v>915145.86527792411</v>
      </c>
      <c r="BB139" s="43">
        <f t="shared" ref="BB139:BE139" si="729">SUMA(BB133:BB136)</f>
        <v>628686.30927351676</v>
      </c>
      <c r="BC139" s="43">
        <f t="shared" si="729"/>
        <v>616831.73129177419</v>
      </c>
      <c r="BD139" s="43">
        <f t="shared" si="729"/>
        <v>601358.38376663649</v>
      </c>
      <c r="BE139" s="43">
        <f t="shared" si="729"/>
        <v>641021.89863080555</v>
      </c>
      <c r="BH139" s="43">
        <f>SUMA(BH133:BH136)</f>
        <v>915145.86527792411</v>
      </c>
      <c r="BI139" s="43">
        <f t="shared" ref="BI139:BL139" si="730">SUMA(BI133:BI136)</f>
        <v>628686.30927351676</v>
      </c>
      <c r="BJ139" s="43">
        <f t="shared" si="730"/>
        <v>616831.73129177419</v>
      </c>
      <c r="BK139" s="43">
        <f t="shared" si="730"/>
        <v>601358.38376663649</v>
      </c>
      <c r="BL139" s="43">
        <f t="shared" si="730"/>
        <v>641021.89863080555</v>
      </c>
      <c r="BO139" s="43">
        <f>SUMA(BO133:BO136)</f>
        <v>915145.86527792411</v>
      </c>
      <c r="BP139" s="43">
        <f t="shared" ref="BP139:BS139" si="731">SUMA(BP133:BP136)</f>
        <v>628686.30927351676</v>
      </c>
      <c r="BQ139" s="43">
        <f t="shared" si="731"/>
        <v>616831.73129177419</v>
      </c>
      <c r="BR139" s="43">
        <f t="shared" si="731"/>
        <v>601358.38376663649</v>
      </c>
      <c r="BS139" s="43">
        <f t="shared" si="731"/>
        <v>641021.89863080555</v>
      </c>
      <c r="BV139" s="43">
        <f>SUMA(BV133:BV136)</f>
        <v>915145.86527792411</v>
      </c>
      <c r="BW139" s="43">
        <f t="shared" ref="BW139:BZ139" si="732">SUMA(BW133:BW136)</f>
        <v>628686.30927351676</v>
      </c>
      <c r="BX139" s="43">
        <f t="shared" si="732"/>
        <v>616831.73129177419</v>
      </c>
      <c r="BY139" s="43">
        <f t="shared" si="732"/>
        <v>601358.38376663649</v>
      </c>
      <c r="BZ139" s="43">
        <f t="shared" si="732"/>
        <v>641021.89863080555</v>
      </c>
      <c r="CC139" s="43">
        <f>SUMA(CC133:CC136)</f>
        <v>915145.86527792411</v>
      </c>
      <c r="CD139" s="43">
        <f t="shared" ref="CD139:CG139" si="733">SUMA(CD133:CD136)</f>
        <v>628686.30927351676</v>
      </c>
      <c r="CE139" s="43">
        <f t="shared" si="733"/>
        <v>616831.73129177419</v>
      </c>
      <c r="CF139" s="43">
        <f t="shared" si="733"/>
        <v>601358.38376663649</v>
      </c>
      <c r="CG139" s="43">
        <f t="shared" si="733"/>
        <v>641021.89863080555</v>
      </c>
      <c r="CH139" s="142"/>
    </row>
    <row r="140" spans="1:86" x14ac:dyDescent="0.3">
      <c r="A140" s="142"/>
      <c r="C140" s="42" t="s">
        <v>307</v>
      </c>
      <c r="D140" s="43">
        <f>SUMA(D133:D135)+D137</f>
        <v>1012150.472971847</v>
      </c>
      <c r="E140" s="43">
        <f t="shared" ref="E140:H140" si="734">SUMA(E133:E135)+E137</f>
        <v>708121.54065303248</v>
      </c>
      <c r="F140" s="43">
        <f t="shared" si="734"/>
        <v>696267.17818954727</v>
      </c>
      <c r="G140" s="43">
        <f t="shared" si="734"/>
        <v>680620.39468927193</v>
      </c>
      <c r="H140" s="43">
        <f t="shared" si="734"/>
        <v>726735.59851760988</v>
      </c>
      <c r="K140" s="43">
        <f>SUMA(K133:K135)+K137</f>
        <v>1012150.472971847</v>
      </c>
      <c r="L140" s="43">
        <f t="shared" ref="L140:O140" si="735">SUMA(L133:L135)+L137</f>
        <v>708121.54065303248</v>
      </c>
      <c r="M140" s="43">
        <f t="shared" si="735"/>
        <v>696267.17818954727</v>
      </c>
      <c r="N140" s="43">
        <f t="shared" si="735"/>
        <v>680620.39468927193</v>
      </c>
      <c r="O140" s="43">
        <f t="shared" si="735"/>
        <v>726735.59851760988</v>
      </c>
      <c r="R140" s="43">
        <f>SUMA(R133:R135)+R137</f>
        <v>1012150.472971847</v>
      </c>
      <c r="S140" s="43">
        <f t="shared" ref="S140:V140" si="736">SUMA(S133:S135)+S137</f>
        <v>708121.54065303248</v>
      </c>
      <c r="T140" s="43">
        <f t="shared" si="736"/>
        <v>696267.17818954727</v>
      </c>
      <c r="U140" s="43">
        <f t="shared" si="736"/>
        <v>680620.39468927193</v>
      </c>
      <c r="V140" s="43">
        <f t="shared" si="736"/>
        <v>726735.59851760988</v>
      </c>
      <c r="Y140" s="43">
        <f>SUMA(Y133:Y135)+Y137</f>
        <v>1012150.472971847</v>
      </c>
      <c r="Z140" s="43">
        <f t="shared" ref="Z140:AC140" si="737">SUMA(Z133:Z135)+Z137</f>
        <v>708121.54065303248</v>
      </c>
      <c r="AA140" s="43">
        <f t="shared" si="737"/>
        <v>696267.17818954727</v>
      </c>
      <c r="AB140" s="43">
        <f t="shared" si="737"/>
        <v>680620.39468927193</v>
      </c>
      <c r="AC140" s="43">
        <f t="shared" si="737"/>
        <v>726735.59851760988</v>
      </c>
      <c r="AF140" s="43">
        <f>SUMA(AF133:AF135)+AF137</f>
        <v>1012150.472971847</v>
      </c>
      <c r="AG140" s="43">
        <f t="shared" ref="AG140:AJ140" si="738">SUMA(AG133:AG135)+AG137</f>
        <v>708121.54065303248</v>
      </c>
      <c r="AH140" s="43">
        <f t="shared" si="738"/>
        <v>696267.17818954727</v>
      </c>
      <c r="AI140" s="43">
        <f t="shared" si="738"/>
        <v>680620.39468927193</v>
      </c>
      <c r="AJ140" s="43">
        <f t="shared" si="738"/>
        <v>726735.59851760988</v>
      </c>
      <c r="AK140" s="142"/>
      <c r="AX140" s="142"/>
      <c r="AZ140" s="42" t="s">
        <v>307</v>
      </c>
      <c r="BA140" s="43">
        <f>SUMA(BA133:BA135)+BA137</f>
        <v>1012150.472971847</v>
      </c>
      <c r="BB140" s="43">
        <f t="shared" ref="BB140:BE140" si="739">SUMA(BB133:BB135)+BB137</f>
        <v>708121.54065303248</v>
      </c>
      <c r="BC140" s="43">
        <f t="shared" si="739"/>
        <v>696267.17818954727</v>
      </c>
      <c r="BD140" s="43">
        <f t="shared" si="739"/>
        <v>680620.39468927193</v>
      </c>
      <c r="BE140" s="43">
        <f t="shared" si="739"/>
        <v>726735.59851760988</v>
      </c>
      <c r="BH140" s="43">
        <f>SUMA(BH133:BH135)+BH137</f>
        <v>1012150.472971847</v>
      </c>
      <c r="BI140" s="43">
        <f t="shared" ref="BI140:BL140" si="740">SUMA(BI133:BI135)+BI137</f>
        <v>708121.54065303248</v>
      </c>
      <c r="BJ140" s="43">
        <f t="shared" si="740"/>
        <v>696267.17818954727</v>
      </c>
      <c r="BK140" s="43">
        <f t="shared" si="740"/>
        <v>680620.39468927193</v>
      </c>
      <c r="BL140" s="43">
        <f t="shared" si="740"/>
        <v>726735.59851760988</v>
      </c>
      <c r="BO140" s="43">
        <f>SUMA(BO133:BO135)+BO137</f>
        <v>1012150.472971847</v>
      </c>
      <c r="BP140" s="43">
        <f t="shared" ref="BP140:BS140" si="741">SUMA(BP133:BP135)+BP137</f>
        <v>708121.54065303248</v>
      </c>
      <c r="BQ140" s="43">
        <f t="shared" si="741"/>
        <v>696267.17818954727</v>
      </c>
      <c r="BR140" s="43">
        <f t="shared" si="741"/>
        <v>680620.39468927193</v>
      </c>
      <c r="BS140" s="43">
        <f t="shared" si="741"/>
        <v>726735.59851760988</v>
      </c>
      <c r="BV140" s="43">
        <f>SUMA(BV133:BV135)+BV137</f>
        <v>1012150.472971847</v>
      </c>
      <c r="BW140" s="43">
        <f t="shared" ref="BW140:BZ140" si="742">SUMA(BW133:BW135)+BW137</f>
        <v>708121.54065303248</v>
      </c>
      <c r="BX140" s="43">
        <f t="shared" si="742"/>
        <v>696267.17818954727</v>
      </c>
      <c r="BY140" s="43">
        <f t="shared" si="742"/>
        <v>680620.39468927193</v>
      </c>
      <c r="BZ140" s="43">
        <f t="shared" si="742"/>
        <v>726735.59851760988</v>
      </c>
      <c r="CC140" s="43">
        <f>SUMA(CC133:CC135)+CC137</f>
        <v>1012150.472971847</v>
      </c>
      <c r="CD140" s="43">
        <f t="shared" ref="CD140:CG140" si="743">SUMA(CD133:CD135)+CD137</f>
        <v>708121.54065303248</v>
      </c>
      <c r="CE140" s="43">
        <f t="shared" si="743"/>
        <v>696267.17818954727</v>
      </c>
      <c r="CF140" s="43">
        <f t="shared" si="743"/>
        <v>680620.39468927193</v>
      </c>
      <c r="CG140" s="43">
        <f t="shared" si="743"/>
        <v>726735.59851760988</v>
      </c>
      <c r="CH140" s="142"/>
    </row>
    <row r="141" spans="1:86" x14ac:dyDescent="0.3">
      <c r="A141" s="142"/>
      <c r="C141" s="42" t="s">
        <v>291</v>
      </c>
      <c r="D141" s="43">
        <f t="shared" ref="D141:H141" si="744">D87</f>
        <v>1.6307893020221789E-3</v>
      </c>
      <c r="E141" s="43">
        <f t="shared" si="744"/>
        <v>1.6307893020221789E-3</v>
      </c>
      <c r="F141" s="43">
        <f t="shared" si="744"/>
        <v>1.6307893020221789E-3</v>
      </c>
      <c r="G141" s="43">
        <f t="shared" si="744"/>
        <v>1.6307893020221789E-3</v>
      </c>
      <c r="H141" s="43">
        <f t="shared" si="744"/>
        <v>1.6307893020221789E-3</v>
      </c>
      <c r="K141" s="43">
        <f t="shared" ref="K141:O141" si="745">K87</f>
        <v>1.6307893020221789E-3</v>
      </c>
      <c r="L141" s="43">
        <f t="shared" si="745"/>
        <v>1.6307893020221789E-3</v>
      </c>
      <c r="M141" s="43">
        <f t="shared" si="745"/>
        <v>1.6307893020221789E-3</v>
      </c>
      <c r="N141" s="43">
        <f t="shared" si="745"/>
        <v>1.6307893020221789E-3</v>
      </c>
      <c r="O141" s="43">
        <f t="shared" si="745"/>
        <v>1.6307893020221789E-3</v>
      </c>
      <c r="R141" s="43">
        <f t="shared" ref="R141:V141" si="746">R87</f>
        <v>1.6307893020221789E-3</v>
      </c>
      <c r="S141" s="43">
        <f t="shared" si="746"/>
        <v>1.6307893020221789E-3</v>
      </c>
      <c r="T141" s="43">
        <f t="shared" si="746"/>
        <v>1.6307893020221789E-3</v>
      </c>
      <c r="U141" s="43">
        <f t="shared" si="746"/>
        <v>1.6307893020221789E-3</v>
      </c>
      <c r="V141" s="43">
        <f t="shared" si="746"/>
        <v>1.6307893020221789E-3</v>
      </c>
      <c r="Y141" s="43">
        <f t="shared" ref="Y141:AC141" si="747">Y87</f>
        <v>1.6307893020221789E-3</v>
      </c>
      <c r="Z141" s="43">
        <f t="shared" si="747"/>
        <v>1.6307893020221789E-3</v>
      </c>
      <c r="AA141" s="43">
        <f t="shared" si="747"/>
        <v>1.6307893020221789E-3</v>
      </c>
      <c r="AB141" s="43">
        <f t="shared" si="747"/>
        <v>1.6307893020221789E-3</v>
      </c>
      <c r="AC141" s="43">
        <f t="shared" si="747"/>
        <v>1.6307893020221789E-3</v>
      </c>
      <c r="AF141" s="43">
        <f t="shared" ref="AF141:AJ141" si="748">AF87</f>
        <v>1.6307893020221789E-3</v>
      </c>
      <c r="AG141" s="43">
        <f t="shared" si="748"/>
        <v>1.6307893020221789E-3</v>
      </c>
      <c r="AH141" s="43">
        <f t="shared" si="748"/>
        <v>1.6307893020221789E-3</v>
      </c>
      <c r="AI141" s="43">
        <f t="shared" si="748"/>
        <v>1.6307893020221789E-3</v>
      </c>
      <c r="AJ141" s="43">
        <f t="shared" si="748"/>
        <v>1.6307893020221789E-3</v>
      </c>
      <c r="AK141" s="142"/>
      <c r="AX141" s="142"/>
      <c r="AZ141" s="42" t="s">
        <v>291</v>
      </c>
      <c r="BA141" s="43">
        <f t="shared" ref="BA141:BE141" si="749">BA87</f>
        <v>3.2615786040443577E-3</v>
      </c>
      <c r="BB141" s="43">
        <f t="shared" si="749"/>
        <v>3.2615786040443577E-3</v>
      </c>
      <c r="BC141" s="43">
        <f t="shared" si="749"/>
        <v>3.2615786040443577E-3</v>
      </c>
      <c r="BD141" s="43">
        <f t="shared" si="749"/>
        <v>3.2615786040443577E-3</v>
      </c>
      <c r="BE141" s="43">
        <f t="shared" si="749"/>
        <v>3.2615786040443577E-3</v>
      </c>
      <c r="BH141" s="43">
        <f t="shared" ref="BH141:BL141" si="750">BH87</f>
        <v>3.2615786040443577E-3</v>
      </c>
      <c r="BI141" s="43">
        <f t="shared" si="750"/>
        <v>3.2615786040443577E-3</v>
      </c>
      <c r="BJ141" s="43">
        <f t="shared" si="750"/>
        <v>3.2615786040443577E-3</v>
      </c>
      <c r="BK141" s="43">
        <f t="shared" si="750"/>
        <v>3.2615786040443577E-3</v>
      </c>
      <c r="BL141" s="43">
        <f t="shared" si="750"/>
        <v>3.2615786040443577E-3</v>
      </c>
      <c r="BO141" s="43">
        <f t="shared" ref="BO141:BS141" si="751">BO87</f>
        <v>3.2615786040443577E-3</v>
      </c>
      <c r="BP141" s="43">
        <f t="shared" si="751"/>
        <v>3.2615786040443577E-3</v>
      </c>
      <c r="BQ141" s="43">
        <f t="shared" si="751"/>
        <v>3.2615786040443577E-3</v>
      </c>
      <c r="BR141" s="43">
        <f t="shared" si="751"/>
        <v>3.2615786040443577E-3</v>
      </c>
      <c r="BS141" s="43">
        <f t="shared" si="751"/>
        <v>3.2615786040443577E-3</v>
      </c>
      <c r="BV141" s="43">
        <f t="shared" ref="BV141:BZ141" si="752">BV87</f>
        <v>3.2615786040443577E-3</v>
      </c>
      <c r="BW141" s="43">
        <f t="shared" si="752"/>
        <v>3.2615786040443577E-3</v>
      </c>
      <c r="BX141" s="43">
        <f t="shared" si="752"/>
        <v>3.2615786040443577E-3</v>
      </c>
      <c r="BY141" s="43">
        <f t="shared" si="752"/>
        <v>3.2615786040443577E-3</v>
      </c>
      <c r="BZ141" s="43">
        <f t="shared" si="752"/>
        <v>3.2615786040443577E-3</v>
      </c>
      <c r="CC141" s="43">
        <f t="shared" ref="CC141:CG141" si="753">CC87</f>
        <v>3.2615786040443577E-3</v>
      </c>
      <c r="CD141" s="43">
        <f t="shared" si="753"/>
        <v>3.2615786040443577E-3</v>
      </c>
      <c r="CE141" s="43">
        <f t="shared" si="753"/>
        <v>3.2615786040443577E-3</v>
      </c>
      <c r="CF141" s="43">
        <f t="shared" si="753"/>
        <v>3.2615786040443577E-3</v>
      </c>
      <c r="CG141" s="43">
        <f t="shared" si="753"/>
        <v>3.2615786040443577E-3</v>
      </c>
      <c r="CH141" s="142"/>
    </row>
    <row r="142" spans="1:86" x14ac:dyDescent="0.3">
      <c r="A142" s="142"/>
      <c r="C142" s="42" t="s">
        <v>308</v>
      </c>
      <c r="D142" s="43">
        <f t="shared" ref="D142:H142" si="754">D88</f>
        <v>0</v>
      </c>
      <c r="E142" s="43">
        <f t="shared" si="754"/>
        <v>0</v>
      </c>
      <c r="F142" s="43">
        <f t="shared" si="754"/>
        <v>0</v>
      </c>
      <c r="G142" s="43">
        <f t="shared" si="754"/>
        <v>0</v>
      </c>
      <c r="H142" s="43">
        <f t="shared" si="754"/>
        <v>0</v>
      </c>
      <c r="K142" s="43">
        <f t="shared" ref="K142:O142" si="755">K88</f>
        <v>0</v>
      </c>
      <c r="L142" s="43">
        <f t="shared" si="755"/>
        <v>0</v>
      </c>
      <c r="M142" s="43">
        <f t="shared" si="755"/>
        <v>0</v>
      </c>
      <c r="N142" s="43">
        <f t="shared" si="755"/>
        <v>0</v>
      </c>
      <c r="O142" s="43">
        <f t="shared" si="755"/>
        <v>0</v>
      </c>
      <c r="R142" s="43">
        <f t="shared" ref="R142:V142" si="756">R88</f>
        <v>0</v>
      </c>
      <c r="S142" s="43">
        <f t="shared" si="756"/>
        <v>0</v>
      </c>
      <c r="T142" s="43">
        <f t="shared" si="756"/>
        <v>0</v>
      </c>
      <c r="U142" s="43">
        <f t="shared" si="756"/>
        <v>0</v>
      </c>
      <c r="V142" s="43">
        <f t="shared" si="756"/>
        <v>0</v>
      </c>
      <c r="Y142" s="43">
        <f t="shared" ref="Y142:AC142" si="757">Y88</f>
        <v>0</v>
      </c>
      <c r="Z142" s="43">
        <f t="shared" si="757"/>
        <v>0</v>
      </c>
      <c r="AA142" s="43">
        <f t="shared" si="757"/>
        <v>0</v>
      </c>
      <c r="AB142" s="43">
        <f t="shared" si="757"/>
        <v>0</v>
      </c>
      <c r="AC142" s="43">
        <f t="shared" si="757"/>
        <v>0</v>
      </c>
      <c r="AF142" s="43">
        <f t="shared" ref="AF142:AJ142" si="758">AF88</f>
        <v>0</v>
      </c>
      <c r="AG142" s="43">
        <f t="shared" si="758"/>
        <v>0</v>
      </c>
      <c r="AH142" s="43">
        <f t="shared" si="758"/>
        <v>0</v>
      </c>
      <c r="AI142" s="43">
        <f t="shared" si="758"/>
        <v>0</v>
      </c>
      <c r="AJ142" s="43">
        <f t="shared" si="758"/>
        <v>0</v>
      </c>
      <c r="AK142" s="142"/>
      <c r="AX142" s="142"/>
      <c r="AZ142" s="42" t="s">
        <v>308</v>
      </c>
      <c r="BA142" s="43">
        <f t="shared" ref="BA142:BE142" si="759">BA88</f>
        <v>0</v>
      </c>
      <c r="BB142" s="43">
        <f t="shared" si="759"/>
        <v>0</v>
      </c>
      <c r="BC142" s="43">
        <f t="shared" si="759"/>
        <v>0</v>
      </c>
      <c r="BD142" s="43">
        <f t="shared" si="759"/>
        <v>0</v>
      </c>
      <c r="BE142" s="43">
        <f t="shared" si="759"/>
        <v>0</v>
      </c>
      <c r="BH142" s="43">
        <f t="shared" ref="BH142:BL142" si="760">BH88</f>
        <v>0</v>
      </c>
      <c r="BI142" s="43">
        <f t="shared" si="760"/>
        <v>0</v>
      </c>
      <c r="BJ142" s="43">
        <f t="shared" si="760"/>
        <v>0</v>
      </c>
      <c r="BK142" s="43">
        <f t="shared" si="760"/>
        <v>0</v>
      </c>
      <c r="BL142" s="43">
        <f t="shared" si="760"/>
        <v>0</v>
      </c>
      <c r="BO142" s="43">
        <f t="shared" ref="BO142:BS142" si="761">BO88</f>
        <v>0</v>
      </c>
      <c r="BP142" s="43">
        <f t="shared" si="761"/>
        <v>0</v>
      </c>
      <c r="BQ142" s="43">
        <f t="shared" si="761"/>
        <v>0</v>
      </c>
      <c r="BR142" s="43">
        <f t="shared" si="761"/>
        <v>0</v>
      </c>
      <c r="BS142" s="43">
        <f t="shared" si="761"/>
        <v>0</v>
      </c>
      <c r="BV142" s="43">
        <f t="shared" ref="BV142:BZ142" si="762">BV88</f>
        <v>0</v>
      </c>
      <c r="BW142" s="43">
        <f t="shared" si="762"/>
        <v>0</v>
      </c>
      <c r="BX142" s="43">
        <f t="shared" si="762"/>
        <v>0</v>
      </c>
      <c r="BY142" s="43">
        <f t="shared" si="762"/>
        <v>0</v>
      </c>
      <c r="BZ142" s="43">
        <f t="shared" si="762"/>
        <v>0</v>
      </c>
      <c r="CC142" s="43">
        <f t="shared" ref="CC142:CG142" si="763">CC88</f>
        <v>0</v>
      </c>
      <c r="CD142" s="43">
        <f t="shared" si="763"/>
        <v>0</v>
      </c>
      <c r="CE142" s="43">
        <f t="shared" si="763"/>
        <v>0</v>
      </c>
      <c r="CF142" s="43">
        <f t="shared" si="763"/>
        <v>0</v>
      </c>
      <c r="CG142" s="43">
        <f t="shared" si="763"/>
        <v>0</v>
      </c>
      <c r="CH142" s="142"/>
    </row>
    <row r="143" spans="1:86" x14ac:dyDescent="0.3">
      <c r="A143" s="142"/>
      <c r="C143" s="42" t="s">
        <v>309</v>
      </c>
      <c r="D143" s="43">
        <f t="shared" ref="D143:H143" si="764">D89</f>
        <v>31536000</v>
      </c>
      <c r="E143" s="43">
        <f t="shared" si="764"/>
        <v>31536000</v>
      </c>
      <c r="F143" s="43">
        <f t="shared" si="764"/>
        <v>31536000</v>
      </c>
      <c r="G143" s="43">
        <f t="shared" si="764"/>
        <v>31536000</v>
      </c>
      <c r="H143" s="43">
        <f t="shared" si="764"/>
        <v>31536000</v>
      </c>
      <c r="K143" s="43">
        <f t="shared" ref="K143:O143" si="765">K89</f>
        <v>31536000</v>
      </c>
      <c r="L143" s="43">
        <f t="shared" si="765"/>
        <v>31536000</v>
      </c>
      <c r="M143" s="43">
        <f t="shared" si="765"/>
        <v>31536000</v>
      </c>
      <c r="N143" s="43">
        <f t="shared" si="765"/>
        <v>31536000</v>
      </c>
      <c r="O143" s="43">
        <f t="shared" si="765"/>
        <v>31536000</v>
      </c>
      <c r="R143" s="43">
        <f t="shared" ref="R143:V143" si="766">R89</f>
        <v>31536000</v>
      </c>
      <c r="S143" s="43">
        <f t="shared" si="766"/>
        <v>31536000</v>
      </c>
      <c r="T143" s="43">
        <f t="shared" si="766"/>
        <v>31536000</v>
      </c>
      <c r="U143" s="43">
        <f t="shared" si="766"/>
        <v>31536000</v>
      </c>
      <c r="V143" s="43">
        <f t="shared" si="766"/>
        <v>31536000</v>
      </c>
      <c r="Y143" s="43">
        <f t="shared" ref="Y143:AC143" si="767">Y89</f>
        <v>31536000</v>
      </c>
      <c r="Z143" s="43">
        <f t="shared" si="767"/>
        <v>31536000</v>
      </c>
      <c r="AA143" s="43">
        <f t="shared" si="767"/>
        <v>31536000</v>
      </c>
      <c r="AB143" s="43">
        <f t="shared" si="767"/>
        <v>31536000</v>
      </c>
      <c r="AC143" s="43">
        <f t="shared" si="767"/>
        <v>31536000</v>
      </c>
      <c r="AF143" s="43">
        <f t="shared" ref="AF143:AJ143" si="768">AF89</f>
        <v>31536000</v>
      </c>
      <c r="AG143" s="43">
        <f t="shared" si="768"/>
        <v>31536000</v>
      </c>
      <c r="AH143" s="43">
        <f t="shared" si="768"/>
        <v>31536000</v>
      </c>
      <c r="AI143" s="43">
        <f t="shared" si="768"/>
        <v>31536000</v>
      </c>
      <c r="AJ143" s="43">
        <f t="shared" si="768"/>
        <v>31536000</v>
      </c>
      <c r="AK143" s="142"/>
      <c r="AX143" s="142"/>
      <c r="AZ143" s="42" t="s">
        <v>309</v>
      </c>
      <c r="BA143" s="43">
        <f t="shared" ref="BA143:BE143" si="769">BA89</f>
        <v>31536000</v>
      </c>
      <c r="BB143" s="43">
        <f t="shared" si="769"/>
        <v>31536000</v>
      </c>
      <c r="BC143" s="43">
        <f t="shared" si="769"/>
        <v>31536000</v>
      </c>
      <c r="BD143" s="43">
        <f t="shared" si="769"/>
        <v>31536000</v>
      </c>
      <c r="BE143" s="43">
        <f t="shared" si="769"/>
        <v>31536000</v>
      </c>
      <c r="BH143" s="43">
        <f t="shared" ref="BH143:BL143" si="770">BH89</f>
        <v>31536000</v>
      </c>
      <c r="BI143" s="43">
        <f t="shared" si="770"/>
        <v>31536000</v>
      </c>
      <c r="BJ143" s="43">
        <f t="shared" si="770"/>
        <v>31536000</v>
      </c>
      <c r="BK143" s="43">
        <f t="shared" si="770"/>
        <v>31536000</v>
      </c>
      <c r="BL143" s="43">
        <f t="shared" si="770"/>
        <v>31536000</v>
      </c>
      <c r="BO143" s="43">
        <f t="shared" ref="BO143:BS143" si="771">BO89</f>
        <v>31536000</v>
      </c>
      <c r="BP143" s="43">
        <f t="shared" si="771"/>
        <v>31536000</v>
      </c>
      <c r="BQ143" s="43">
        <f t="shared" si="771"/>
        <v>31536000</v>
      </c>
      <c r="BR143" s="43">
        <f t="shared" si="771"/>
        <v>31536000</v>
      </c>
      <c r="BS143" s="43">
        <f t="shared" si="771"/>
        <v>31536000</v>
      </c>
      <c r="BV143" s="43">
        <f t="shared" ref="BV143:BZ143" si="772">BV89</f>
        <v>31536000</v>
      </c>
      <c r="BW143" s="43">
        <f t="shared" si="772"/>
        <v>31536000</v>
      </c>
      <c r="BX143" s="43">
        <f t="shared" si="772"/>
        <v>31536000</v>
      </c>
      <c r="BY143" s="43">
        <f t="shared" si="772"/>
        <v>31536000</v>
      </c>
      <c r="BZ143" s="43">
        <f t="shared" si="772"/>
        <v>31536000</v>
      </c>
      <c r="CC143" s="43">
        <f t="shared" ref="CC143:CG143" si="773">CC89</f>
        <v>31536000</v>
      </c>
      <c r="CD143" s="43">
        <f t="shared" si="773"/>
        <v>31536000</v>
      </c>
      <c r="CE143" s="43">
        <f t="shared" si="773"/>
        <v>31536000</v>
      </c>
      <c r="CF143" s="43">
        <f t="shared" si="773"/>
        <v>31536000</v>
      </c>
      <c r="CG143" s="43">
        <f t="shared" si="773"/>
        <v>31536000</v>
      </c>
      <c r="CH143" s="142"/>
    </row>
    <row r="144" spans="1:86" x14ac:dyDescent="0.3">
      <c r="A144" s="142"/>
      <c r="C144" s="42" t="str">
        <f>AZ144</f>
        <v>EaB&amp;E [15] (/1)</v>
      </c>
      <c r="D144" s="43">
        <f t="shared" ref="D144:H144" si="774">D90</f>
        <v>0.35444579780755181</v>
      </c>
      <c r="E144" s="43">
        <f t="shared" si="774"/>
        <v>0.35444579780755181</v>
      </c>
      <c r="F144" s="43">
        <f t="shared" si="774"/>
        <v>0.35444579780755181</v>
      </c>
      <c r="G144" s="43">
        <f t="shared" si="774"/>
        <v>0.35444579780755181</v>
      </c>
      <c r="H144" s="43">
        <f t="shared" si="774"/>
        <v>0.35444579780755181</v>
      </c>
      <c r="K144" s="43">
        <f t="shared" ref="K144:O144" si="775">K90</f>
        <v>0.45444579780755179</v>
      </c>
      <c r="L144" s="43">
        <f t="shared" si="775"/>
        <v>0.45444579780755179</v>
      </c>
      <c r="M144" s="43">
        <f t="shared" si="775"/>
        <v>0.45444579780755179</v>
      </c>
      <c r="N144" s="43">
        <f t="shared" si="775"/>
        <v>0.45444579780755179</v>
      </c>
      <c r="O144" s="43">
        <f t="shared" si="775"/>
        <v>0.45444579780755179</v>
      </c>
      <c r="R144" s="43">
        <f t="shared" ref="R144:V144" si="776">R90</f>
        <v>0.25444579780755183</v>
      </c>
      <c r="S144" s="43">
        <f t="shared" si="776"/>
        <v>0.25444579780755183</v>
      </c>
      <c r="T144" s="43">
        <f t="shared" si="776"/>
        <v>0.25444579780755183</v>
      </c>
      <c r="U144" s="43">
        <f t="shared" si="776"/>
        <v>0.25444579780755183</v>
      </c>
      <c r="V144" s="43">
        <f t="shared" si="776"/>
        <v>0.25444579780755183</v>
      </c>
      <c r="Y144" s="43">
        <f t="shared" ref="Y144:AC144" si="777">Y90</f>
        <v>0.35444579780755181</v>
      </c>
      <c r="Z144" s="43">
        <f t="shared" si="777"/>
        <v>0.35444579780755181</v>
      </c>
      <c r="AA144" s="43">
        <f t="shared" si="777"/>
        <v>0.35444579780755181</v>
      </c>
      <c r="AB144" s="43">
        <f t="shared" si="777"/>
        <v>0.35444579780755181</v>
      </c>
      <c r="AC144" s="43">
        <f t="shared" si="777"/>
        <v>0.35444579780755181</v>
      </c>
      <c r="AF144" s="43">
        <f t="shared" ref="AF144:AJ144" si="778">AF90</f>
        <v>0.35444579780755181</v>
      </c>
      <c r="AG144" s="43">
        <f t="shared" si="778"/>
        <v>0.35444579780755181</v>
      </c>
      <c r="AH144" s="43">
        <f t="shared" si="778"/>
        <v>0.35444579780755181</v>
      </c>
      <c r="AI144" s="43">
        <f t="shared" si="778"/>
        <v>0.35444579780755181</v>
      </c>
      <c r="AJ144" s="43">
        <f t="shared" si="778"/>
        <v>0.35444579780755181</v>
      </c>
      <c r="AK144" s="142"/>
      <c r="AX144" s="142"/>
      <c r="AZ144" s="42" t="s">
        <v>450</v>
      </c>
      <c r="BA144" s="43">
        <f t="shared" ref="BA144:BE144" si="779">BA90</f>
        <v>0.35444579780755181</v>
      </c>
      <c r="BB144" s="43">
        <f t="shared" si="779"/>
        <v>0.35444579780755181</v>
      </c>
      <c r="BC144" s="43">
        <f t="shared" si="779"/>
        <v>0.35444579780755181</v>
      </c>
      <c r="BD144" s="43">
        <f t="shared" si="779"/>
        <v>0.35444579780755181</v>
      </c>
      <c r="BE144" s="43">
        <f t="shared" si="779"/>
        <v>0.35444579780755181</v>
      </c>
      <c r="BH144" s="43">
        <f t="shared" ref="BH144:BL144" si="780">BH90</f>
        <v>0.45444579780755179</v>
      </c>
      <c r="BI144" s="43">
        <f t="shared" si="780"/>
        <v>0.45444579780755179</v>
      </c>
      <c r="BJ144" s="43">
        <f t="shared" si="780"/>
        <v>0.45444579780755179</v>
      </c>
      <c r="BK144" s="43">
        <f t="shared" si="780"/>
        <v>0.45444579780755179</v>
      </c>
      <c r="BL144" s="43">
        <f t="shared" si="780"/>
        <v>0.45444579780755179</v>
      </c>
      <c r="BO144" s="43">
        <f t="shared" ref="BO144:BS144" si="781">BO90</f>
        <v>0.25444579780755183</v>
      </c>
      <c r="BP144" s="43">
        <f t="shared" si="781"/>
        <v>0.25444579780755183</v>
      </c>
      <c r="BQ144" s="43">
        <f t="shared" si="781"/>
        <v>0.25444579780755183</v>
      </c>
      <c r="BR144" s="43">
        <f t="shared" si="781"/>
        <v>0.25444579780755183</v>
      </c>
      <c r="BS144" s="43">
        <f t="shared" si="781"/>
        <v>0.25444579780755183</v>
      </c>
      <c r="BV144" s="43">
        <f t="shared" ref="BV144:BZ144" si="782">BV90</f>
        <v>0.35444579780755181</v>
      </c>
      <c r="BW144" s="43">
        <f t="shared" si="782"/>
        <v>0.35444579780755181</v>
      </c>
      <c r="BX144" s="43">
        <f t="shared" si="782"/>
        <v>0.35444579780755181</v>
      </c>
      <c r="BY144" s="43">
        <f t="shared" si="782"/>
        <v>0.35444579780755181</v>
      </c>
      <c r="BZ144" s="43">
        <f t="shared" si="782"/>
        <v>0.35444579780755181</v>
      </c>
      <c r="CC144" s="43">
        <f t="shared" ref="CC144:CG144" si="783">CC90</f>
        <v>0.35444579780755181</v>
      </c>
      <c r="CD144" s="43">
        <f t="shared" si="783"/>
        <v>0.35444579780755181</v>
      </c>
      <c r="CE144" s="43">
        <f t="shared" si="783"/>
        <v>0.35444579780755181</v>
      </c>
      <c r="CF144" s="43">
        <f t="shared" si="783"/>
        <v>0.35444579780755181</v>
      </c>
      <c r="CG144" s="43">
        <f t="shared" si="783"/>
        <v>0.35444579780755181</v>
      </c>
      <c r="CH144" s="142"/>
    </row>
    <row r="145" spans="1:86" x14ac:dyDescent="0.3">
      <c r="A145" s="142"/>
      <c r="C145" s="42" t="s">
        <v>459</v>
      </c>
      <c r="D145" s="43">
        <f t="shared" ref="D145:H145" si="784">D91</f>
        <v>5.1508800000000007E-2</v>
      </c>
      <c r="E145" s="43">
        <f t="shared" si="784"/>
        <v>5.1508800000000007E-2</v>
      </c>
      <c r="F145" s="43">
        <f t="shared" si="784"/>
        <v>5.1508800000000007E-2</v>
      </c>
      <c r="G145" s="43">
        <f t="shared" si="784"/>
        <v>5.1508800000000007E-2</v>
      </c>
      <c r="H145" s="43">
        <f t="shared" si="784"/>
        <v>5.1508800000000007E-2</v>
      </c>
      <c r="K145" s="43">
        <f t="shared" ref="K145:O145" si="785">K91</f>
        <v>5.1508800000000007E-2</v>
      </c>
      <c r="L145" s="43">
        <f t="shared" si="785"/>
        <v>5.1508800000000007E-2</v>
      </c>
      <c r="M145" s="43">
        <f t="shared" si="785"/>
        <v>5.1508800000000007E-2</v>
      </c>
      <c r="N145" s="43">
        <f t="shared" si="785"/>
        <v>5.1508800000000007E-2</v>
      </c>
      <c r="O145" s="43">
        <f t="shared" si="785"/>
        <v>5.1508800000000007E-2</v>
      </c>
      <c r="R145" s="43">
        <f t="shared" ref="R145:V145" si="786">R91</f>
        <v>5.1508800000000007E-2</v>
      </c>
      <c r="S145" s="43">
        <f t="shared" si="786"/>
        <v>5.1508800000000007E-2</v>
      </c>
      <c r="T145" s="43">
        <f t="shared" si="786"/>
        <v>5.1508800000000007E-2</v>
      </c>
      <c r="U145" s="43">
        <f t="shared" si="786"/>
        <v>5.1508800000000007E-2</v>
      </c>
      <c r="V145" s="43">
        <f t="shared" si="786"/>
        <v>5.1508800000000007E-2</v>
      </c>
      <c r="Y145" s="43">
        <f t="shared" ref="Y145:AC145" si="787">Y91</f>
        <v>5.1508800000000007E-2</v>
      </c>
      <c r="Z145" s="43">
        <f t="shared" si="787"/>
        <v>5.1508800000000007E-2</v>
      </c>
      <c r="AA145" s="43">
        <f t="shared" si="787"/>
        <v>5.1508800000000007E-2</v>
      </c>
      <c r="AB145" s="43">
        <f t="shared" si="787"/>
        <v>5.1508800000000007E-2</v>
      </c>
      <c r="AC145" s="43">
        <f t="shared" si="787"/>
        <v>5.1508800000000007E-2</v>
      </c>
      <c r="AF145" s="43">
        <f t="shared" ref="AF145:AJ145" si="788">AF91</f>
        <v>5.1508800000000007E-2</v>
      </c>
      <c r="AG145" s="43">
        <f t="shared" si="788"/>
        <v>5.1508800000000007E-2</v>
      </c>
      <c r="AH145" s="43">
        <f t="shared" si="788"/>
        <v>5.1508800000000007E-2</v>
      </c>
      <c r="AI145" s="43">
        <f t="shared" si="788"/>
        <v>5.1508800000000007E-2</v>
      </c>
      <c r="AJ145" s="43">
        <f t="shared" si="788"/>
        <v>5.1508800000000007E-2</v>
      </c>
      <c r="AK145" s="142"/>
      <c r="AX145" s="142"/>
      <c r="AZ145" s="42" t="str">
        <f>C145</f>
        <v>Total lifetime operational losses (OL) [10],[15] (/1)</v>
      </c>
      <c r="BA145" s="43">
        <f t="shared" ref="BA145:BE145" si="789">BA91</f>
        <v>2.5754400000000004E-2</v>
      </c>
      <c r="BB145" s="43">
        <f t="shared" si="789"/>
        <v>2.5754400000000004E-2</v>
      </c>
      <c r="BC145" s="43">
        <f t="shared" si="789"/>
        <v>2.5754400000000004E-2</v>
      </c>
      <c r="BD145" s="43">
        <f t="shared" si="789"/>
        <v>2.5754400000000004E-2</v>
      </c>
      <c r="BE145" s="43">
        <f t="shared" si="789"/>
        <v>2.5754400000000004E-2</v>
      </c>
      <c r="BH145" s="43">
        <f t="shared" ref="BH145:BL145" si="790">BH91</f>
        <v>2.5754400000000004E-2</v>
      </c>
      <c r="BI145" s="43">
        <f t="shared" si="790"/>
        <v>2.5754400000000004E-2</v>
      </c>
      <c r="BJ145" s="43">
        <f t="shared" si="790"/>
        <v>2.5754400000000004E-2</v>
      </c>
      <c r="BK145" s="43">
        <f t="shared" si="790"/>
        <v>2.5754400000000004E-2</v>
      </c>
      <c r="BL145" s="43">
        <f t="shared" si="790"/>
        <v>2.5754400000000004E-2</v>
      </c>
      <c r="BO145" s="43">
        <f t="shared" ref="BO145:BS145" si="791">BO91</f>
        <v>2.5754400000000004E-2</v>
      </c>
      <c r="BP145" s="43">
        <f t="shared" si="791"/>
        <v>2.5754400000000004E-2</v>
      </c>
      <c r="BQ145" s="43">
        <f t="shared" si="791"/>
        <v>2.5754400000000004E-2</v>
      </c>
      <c r="BR145" s="43">
        <f t="shared" si="791"/>
        <v>2.5754400000000004E-2</v>
      </c>
      <c r="BS145" s="43">
        <f t="shared" si="791"/>
        <v>2.5754400000000004E-2</v>
      </c>
      <c r="BV145" s="43">
        <f t="shared" ref="BV145:BZ145" si="792">BV91</f>
        <v>2.5754400000000004E-2</v>
      </c>
      <c r="BW145" s="43">
        <f t="shared" si="792"/>
        <v>2.5754400000000004E-2</v>
      </c>
      <c r="BX145" s="43">
        <f t="shared" si="792"/>
        <v>2.5754400000000004E-2</v>
      </c>
      <c r="BY145" s="43">
        <f t="shared" si="792"/>
        <v>2.5754400000000004E-2</v>
      </c>
      <c r="BZ145" s="43">
        <f t="shared" si="792"/>
        <v>2.5754400000000004E-2</v>
      </c>
      <c r="CC145" s="43">
        <f t="shared" ref="CC145:CG145" si="793">CC91</f>
        <v>2.5754400000000004E-2</v>
      </c>
      <c r="CD145" s="43">
        <f t="shared" si="793"/>
        <v>2.5754400000000004E-2</v>
      </c>
      <c r="CE145" s="43">
        <f t="shared" si="793"/>
        <v>2.5754400000000004E-2</v>
      </c>
      <c r="CF145" s="43">
        <f t="shared" si="793"/>
        <v>2.5754400000000004E-2</v>
      </c>
      <c r="CG145" s="43">
        <f t="shared" si="793"/>
        <v>2.5754400000000004E-2</v>
      </c>
      <c r="CH145" s="142"/>
    </row>
    <row r="146" spans="1:86" x14ac:dyDescent="0.3">
      <c r="A146" s="142"/>
      <c r="C146" s="42" t="str">
        <f>AZ146</f>
        <v>Charge losses ratio (CL) [15] (/1)</v>
      </c>
      <c r="D146" s="43">
        <f t="shared" ref="D146:H146" si="794">D92</f>
        <v>0.21315468940316687</v>
      </c>
      <c r="E146" s="43">
        <f t="shared" si="794"/>
        <v>0.21315468940316687</v>
      </c>
      <c r="F146" s="43">
        <f t="shared" si="794"/>
        <v>0.21315468940316687</v>
      </c>
      <c r="G146" s="43">
        <f t="shared" si="794"/>
        <v>0.21315468940316687</v>
      </c>
      <c r="H146" s="43">
        <f t="shared" si="794"/>
        <v>0.21315468940316687</v>
      </c>
      <c r="K146" s="43">
        <f t="shared" ref="K146:O146" si="795">K92</f>
        <v>0.21315468940316687</v>
      </c>
      <c r="L146" s="43">
        <f t="shared" si="795"/>
        <v>0.21315468940316687</v>
      </c>
      <c r="M146" s="43">
        <f t="shared" si="795"/>
        <v>0.21315468940316687</v>
      </c>
      <c r="N146" s="43">
        <f t="shared" si="795"/>
        <v>0.21315468940316687</v>
      </c>
      <c r="O146" s="43">
        <f t="shared" si="795"/>
        <v>0.21315468940316687</v>
      </c>
      <c r="R146" s="43">
        <f t="shared" ref="R146:V146" si="796">R92</f>
        <v>0.21315468940316687</v>
      </c>
      <c r="S146" s="43">
        <f t="shared" si="796"/>
        <v>0.21315468940316687</v>
      </c>
      <c r="T146" s="43">
        <f t="shared" si="796"/>
        <v>0.21315468940316687</v>
      </c>
      <c r="U146" s="43">
        <f t="shared" si="796"/>
        <v>0.21315468940316687</v>
      </c>
      <c r="V146" s="43">
        <f t="shared" si="796"/>
        <v>0.21315468940316687</v>
      </c>
      <c r="Y146" s="43">
        <f t="shared" ref="Y146:AC146" si="797">Y92</f>
        <v>0.31315468940316687</v>
      </c>
      <c r="Z146" s="43">
        <f t="shared" si="797"/>
        <v>0.31315468940316687</v>
      </c>
      <c r="AA146" s="43">
        <f t="shared" si="797"/>
        <v>0.31315468940316687</v>
      </c>
      <c r="AB146" s="43">
        <f t="shared" si="797"/>
        <v>0.31315468940316687</v>
      </c>
      <c r="AC146" s="43">
        <f t="shared" si="797"/>
        <v>0.31315468940316687</v>
      </c>
      <c r="AF146" s="43">
        <f t="shared" ref="AF146:AJ146" si="798">AF92</f>
        <v>0.11315468940316686</v>
      </c>
      <c r="AG146" s="43">
        <f t="shared" si="798"/>
        <v>0.11315468940316686</v>
      </c>
      <c r="AH146" s="43">
        <f t="shared" si="798"/>
        <v>0.11315468940316686</v>
      </c>
      <c r="AI146" s="43">
        <f t="shared" si="798"/>
        <v>0.11315468940316686</v>
      </c>
      <c r="AJ146" s="43">
        <f t="shared" si="798"/>
        <v>0.11315468940316686</v>
      </c>
      <c r="AK146" s="142"/>
      <c r="AX146" s="142"/>
      <c r="AZ146" s="42" t="s">
        <v>461</v>
      </c>
      <c r="BA146" s="43">
        <f t="shared" ref="BA146:BE146" si="799">BA92</f>
        <v>0.21315468940316687</v>
      </c>
      <c r="BB146" s="43">
        <f t="shared" si="799"/>
        <v>0.21315468940316687</v>
      </c>
      <c r="BC146" s="43">
        <f t="shared" si="799"/>
        <v>0.21315468940316687</v>
      </c>
      <c r="BD146" s="43">
        <f t="shared" si="799"/>
        <v>0.21315468940316687</v>
      </c>
      <c r="BE146" s="43">
        <f t="shared" si="799"/>
        <v>0.21315468940316687</v>
      </c>
      <c r="BH146" s="43">
        <f t="shared" ref="BH146:BL146" si="800">BH92</f>
        <v>0.21315468940316687</v>
      </c>
      <c r="BI146" s="43">
        <f t="shared" si="800"/>
        <v>0.21315468940316687</v>
      </c>
      <c r="BJ146" s="43">
        <f t="shared" si="800"/>
        <v>0.21315468940316687</v>
      </c>
      <c r="BK146" s="43">
        <f t="shared" si="800"/>
        <v>0.21315468940316687</v>
      </c>
      <c r="BL146" s="43">
        <f t="shared" si="800"/>
        <v>0.21315468940316687</v>
      </c>
      <c r="BO146" s="43">
        <f t="shared" ref="BO146:BS146" si="801">BO92</f>
        <v>0.21315468940316687</v>
      </c>
      <c r="BP146" s="43">
        <f t="shared" si="801"/>
        <v>0.21315468940316687</v>
      </c>
      <c r="BQ146" s="43">
        <f t="shared" si="801"/>
        <v>0.21315468940316687</v>
      </c>
      <c r="BR146" s="43">
        <f t="shared" si="801"/>
        <v>0.21315468940316687</v>
      </c>
      <c r="BS146" s="43">
        <f t="shared" si="801"/>
        <v>0.21315468940316687</v>
      </c>
      <c r="BV146" s="43">
        <f t="shared" ref="BV146:BZ146" si="802">BV92</f>
        <v>0.31315468940316687</v>
      </c>
      <c r="BW146" s="43">
        <f t="shared" si="802"/>
        <v>0.31315468940316687</v>
      </c>
      <c r="BX146" s="43">
        <f t="shared" si="802"/>
        <v>0.31315468940316687</v>
      </c>
      <c r="BY146" s="43">
        <f t="shared" si="802"/>
        <v>0.31315468940316687</v>
      </c>
      <c r="BZ146" s="43">
        <f t="shared" si="802"/>
        <v>0.31315468940316687</v>
      </c>
      <c r="CC146" s="43">
        <f t="shared" ref="CC146:CG146" si="803">CC92</f>
        <v>0.11315468940316686</v>
      </c>
      <c r="CD146" s="43">
        <f t="shared" si="803"/>
        <v>0.11315468940316686</v>
      </c>
      <c r="CE146" s="43">
        <f t="shared" si="803"/>
        <v>0.11315468940316686</v>
      </c>
      <c r="CF146" s="43">
        <f t="shared" si="803"/>
        <v>0.11315468940316686</v>
      </c>
      <c r="CG146" s="43">
        <f t="shared" si="803"/>
        <v>0.11315468940316686</v>
      </c>
      <c r="CH146" s="142"/>
    </row>
    <row r="147" spans="1:86" x14ac:dyDescent="0.3">
      <c r="A147" s="142"/>
      <c r="C147" s="42" t="s">
        <v>303</v>
      </c>
      <c r="D147" s="43">
        <f t="shared" ref="D147:H147" si="804">D93</f>
        <v>314898.41823560122</v>
      </c>
      <c r="E147" s="43">
        <f t="shared" si="804"/>
        <v>314898.41823560122</v>
      </c>
      <c r="F147" s="43">
        <f t="shared" si="804"/>
        <v>314898.41823560122</v>
      </c>
      <c r="G147" s="43">
        <f t="shared" si="804"/>
        <v>314898.41823560122</v>
      </c>
      <c r="H147" s="43">
        <f t="shared" si="804"/>
        <v>314898.41823560122</v>
      </c>
      <c r="K147" s="43">
        <f t="shared" ref="K147:O147" si="805">K93</f>
        <v>266118.87080702977</v>
      </c>
      <c r="L147" s="43">
        <f t="shared" si="805"/>
        <v>266118.87080702977</v>
      </c>
      <c r="M147" s="43">
        <f t="shared" si="805"/>
        <v>266118.87080702977</v>
      </c>
      <c r="N147" s="43">
        <f t="shared" si="805"/>
        <v>266118.87080702977</v>
      </c>
      <c r="O147" s="43">
        <f t="shared" si="805"/>
        <v>266118.87080702977</v>
      </c>
      <c r="R147" s="43">
        <f t="shared" ref="R147:V147" si="806">R93</f>
        <v>363677.9656641726</v>
      </c>
      <c r="S147" s="43">
        <f t="shared" si="806"/>
        <v>363677.9656641726</v>
      </c>
      <c r="T147" s="43">
        <f t="shared" si="806"/>
        <v>363677.9656641726</v>
      </c>
      <c r="U147" s="43">
        <f t="shared" si="806"/>
        <v>363677.9656641726</v>
      </c>
      <c r="V147" s="43">
        <f t="shared" si="806"/>
        <v>363677.9656641726</v>
      </c>
      <c r="Y147" s="43">
        <f t="shared" ref="Y147:AC147" si="807">Y93</f>
        <v>314898.41823560122</v>
      </c>
      <c r="Z147" s="43">
        <f t="shared" si="807"/>
        <v>314898.41823560122</v>
      </c>
      <c r="AA147" s="43">
        <f t="shared" si="807"/>
        <v>314898.41823560122</v>
      </c>
      <c r="AB147" s="43">
        <f t="shared" si="807"/>
        <v>314898.41823560122</v>
      </c>
      <c r="AC147" s="43">
        <f t="shared" si="807"/>
        <v>314898.41823560122</v>
      </c>
      <c r="AF147" s="43">
        <f t="shared" ref="AF147:AJ147" si="808">AF93</f>
        <v>314898.41823560122</v>
      </c>
      <c r="AG147" s="43">
        <f t="shared" si="808"/>
        <v>314898.41823560122</v>
      </c>
      <c r="AH147" s="43">
        <f t="shared" si="808"/>
        <v>314898.41823560122</v>
      </c>
      <c r="AI147" s="43">
        <f t="shared" si="808"/>
        <v>314898.41823560122</v>
      </c>
      <c r="AJ147" s="43">
        <f t="shared" si="808"/>
        <v>314898.41823560122</v>
      </c>
      <c r="AK147" s="142"/>
      <c r="AX147" s="142"/>
      <c r="AZ147" s="42" t="s">
        <v>303</v>
      </c>
      <c r="BA147" s="43">
        <f t="shared" ref="BA147:BE147" si="809">BA93</f>
        <v>646897.72222028882</v>
      </c>
      <c r="BB147" s="43">
        <f t="shared" si="809"/>
        <v>646897.72222028882</v>
      </c>
      <c r="BC147" s="43">
        <f t="shared" si="809"/>
        <v>646897.72222028882</v>
      </c>
      <c r="BD147" s="43">
        <f t="shared" si="809"/>
        <v>646897.72222028882</v>
      </c>
      <c r="BE147" s="43">
        <f t="shared" si="809"/>
        <v>646897.72222028882</v>
      </c>
      <c r="BH147" s="43">
        <f t="shared" ref="BH147:BL147" si="810">BH93</f>
        <v>546689.60336314596</v>
      </c>
      <c r="BI147" s="43">
        <f t="shared" si="810"/>
        <v>546689.60336314596</v>
      </c>
      <c r="BJ147" s="43">
        <f t="shared" si="810"/>
        <v>546689.60336314596</v>
      </c>
      <c r="BK147" s="43">
        <f t="shared" si="810"/>
        <v>546689.60336314596</v>
      </c>
      <c r="BL147" s="43">
        <f t="shared" si="810"/>
        <v>546689.60336314596</v>
      </c>
      <c r="BO147" s="43">
        <f t="shared" ref="BO147:BS147" si="811">BO93</f>
        <v>747105.84107743169</v>
      </c>
      <c r="BP147" s="43">
        <f t="shared" si="811"/>
        <v>747105.84107743169</v>
      </c>
      <c r="BQ147" s="43">
        <f t="shared" si="811"/>
        <v>747105.84107743169</v>
      </c>
      <c r="BR147" s="43">
        <f t="shared" si="811"/>
        <v>747105.84107743169</v>
      </c>
      <c r="BS147" s="43">
        <f t="shared" si="811"/>
        <v>747105.84107743169</v>
      </c>
      <c r="BV147" s="43">
        <f t="shared" ref="BV147:BZ147" si="812">BV93</f>
        <v>646897.72222028882</v>
      </c>
      <c r="BW147" s="43">
        <f t="shared" si="812"/>
        <v>646897.72222028882</v>
      </c>
      <c r="BX147" s="43">
        <f t="shared" si="812"/>
        <v>646897.72222028882</v>
      </c>
      <c r="BY147" s="43">
        <f t="shared" si="812"/>
        <v>646897.72222028882</v>
      </c>
      <c r="BZ147" s="43">
        <f t="shared" si="812"/>
        <v>646897.72222028882</v>
      </c>
      <c r="CC147" s="43">
        <f t="shared" ref="CC147:CG147" si="813">CC93</f>
        <v>646897.72222028882</v>
      </c>
      <c r="CD147" s="43">
        <f t="shared" si="813"/>
        <v>646897.72222028882</v>
      </c>
      <c r="CE147" s="43">
        <f t="shared" si="813"/>
        <v>646897.72222028882</v>
      </c>
      <c r="CF147" s="43">
        <f t="shared" si="813"/>
        <v>646897.72222028882</v>
      </c>
      <c r="CG147" s="43">
        <f t="shared" si="813"/>
        <v>646897.72222028882</v>
      </c>
      <c r="CH147" s="142"/>
    </row>
    <row r="148" spans="1:86" x14ac:dyDescent="0.3">
      <c r="A148" s="142"/>
      <c r="C148" s="42" t="s">
        <v>304</v>
      </c>
      <c r="D148" s="43">
        <f t="shared" ref="D148:H148" si="814">D94</f>
        <v>487795.47428571433</v>
      </c>
      <c r="E148" s="43">
        <f t="shared" si="814"/>
        <v>487795.47428571433</v>
      </c>
      <c r="F148" s="43">
        <f t="shared" si="814"/>
        <v>487795.47428571433</v>
      </c>
      <c r="G148" s="43">
        <f t="shared" si="814"/>
        <v>487795.47428571433</v>
      </c>
      <c r="H148" s="43">
        <f t="shared" si="814"/>
        <v>487795.47428571433</v>
      </c>
      <c r="K148" s="43">
        <f t="shared" ref="K148:O148" si="815">K94</f>
        <v>487795.47428571433</v>
      </c>
      <c r="L148" s="43">
        <f t="shared" si="815"/>
        <v>487795.47428571433</v>
      </c>
      <c r="M148" s="43">
        <f t="shared" si="815"/>
        <v>487795.47428571433</v>
      </c>
      <c r="N148" s="43">
        <f t="shared" si="815"/>
        <v>487795.47428571433</v>
      </c>
      <c r="O148" s="43">
        <f t="shared" si="815"/>
        <v>487795.47428571433</v>
      </c>
      <c r="R148" s="43">
        <f t="shared" ref="R148:V148" si="816">R94</f>
        <v>487795.47428571433</v>
      </c>
      <c r="S148" s="43">
        <f t="shared" si="816"/>
        <v>487795.47428571433</v>
      </c>
      <c r="T148" s="43">
        <f t="shared" si="816"/>
        <v>487795.47428571433</v>
      </c>
      <c r="U148" s="43">
        <f t="shared" si="816"/>
        <v>487795.47428571433</v>
      </c>
      <c r="V148" s="43">
        <f t="shared" si="816"/>
        <v>487795.47428571433</v>
      </c>
      <c r="Y148" s="43">
        <f t="shared" ref="Y148:AC148" si="817">Y94</f>
        <v>487795.47428571433</v>
      </c>
      <c r="Z148" s="43">
        <f t="shared" si="817"/>
        <v>487795.47428571433</v>
      </c>
      <c r="AA148" s="43">
        <f t="shared" si="817"/>
        <v>487795.47428571433</v>
      </c>
      <c r="AB148" s="43">
        <f t="shared" si="817"/>
        <v>487795.47428571433</v>
      </c>
      <c r="AC148" s="43">
        <f t="shared" si="817"/>
        <v>487795.47428571433</v>
      </c>
      <c r="AF148" s="43">
        <f t="shared" ref="AF148:AJ148" si="818">AF94</f>
        <v>487795.47428571433</v>
      </c>
      <c r="AG148" s="43">
        <f t="shared" si="818"/>
        <v>487795.47428571433</v>
      </c>
      <c r="AH148" s="43">
        <f t="shared" si="818"/>
        <v>487795.47428571433</v>
      </c>
      <c r="AI148" s="43">
        <f t="shared" si="818"/>
        <v>487795.47428571433</v>
      </c>
      <c r="AJ148" s="43">
        <f t="shared" si="818"/>
        <v>487795.47428571433</v>
      </c>
      <c r="AK148" s="142"/>
      <c r="AX148" s="142"/>
      <c r="AZ148" s="42" t="s">
        <v>304</v>
      </c>
      <c r="BA148" s="43">
        <f t="shared" ref="BA148:BE148" si="819">BA94</f>
        <v>1002081.1885714286</v>
      </c>
      <c r="BB148" s="43">
        <f t="shared" si="819"/>
        <v>1002081.1885714286</v>
      </c>
      <c r="BC148" s="43">
        <f t="shared" si="819"/>
        <v>1002081.1885714286</v>
      </c>
      <c r="BD148" s="43">
        <f t="shared" si="819"/>
        <v>1002081.1885714286</v>
      </c>
      <c r="BE148" s="43">
        <f t="shared" si="819"/>
        <v>1002081.1885714286</v>
      </c>
      <c r="BH148" s="43">
        <f t="shared" ref="BH148:BL148" si="820">BH94</f>
        <v>1002081.1885714286</v>
      </c>
      <c r="BI148" s="43">
        <f t="shared" si="820"/>
        <v>1002081.1885714286</v>
      </c>
      <c r="BJ148" s="43">
        <f t="shared" si="820"/>
        <v>1002081.1885714286</v>
      </c>
      <c r="BK148" s="43">
        <f t="shared" si="820"/>
        <v>1002081.1885714286</v>
      </c>
      <c r="BL148" s="43">
        <f t="shared" si="820"/>
        <v>1002081.1885714286</v>
      </c>
      <c r="BO148" s="43">
        <f t="shared" ref="BO148:BS148" si="821">BO94</f>
        <v>1002081.1885714286</v>
      </c>
      <c r="BP148" s="43">
        <f t="shared" si="821"/>
        <v>1002081.1885714286</v>
      </c>
      <c r="BQ148" s="43">
        <f t="shared" si="821"/>
        <v>1002081.1885714286</v>
      </c>
      <c r="BR148" s="43">
        <f t="shared" si="821"/>
        <v>1002081.1885714286</v>
      </c>
      <c r="BS148" s="43">
        <f t="shared" si="821"/>
        <v>1002081.1885714286</v>
      </c>
      <c r="BV148" s="43">
        <f t="shared" ref="BV148:BZ148" si="822">BV94</f>
        <v>1002081.1885714286</v>
      </c>
      <c r="BW148" s="43">
        <f t="shared" si="822"/>
        <v>1002081.1885714286</v>
      </c>
      <c r="BX148" s="43">
        <f t="shared" si="822"/>
        <v>1002081.1885714286</v>
      </c>
      <c r="BY148" s="43">
        <f t="shared" si="822"/>
        <v>1002081.1885714286</v>
      </c>
      <c r="BZ148" s="43">
        <f t="shared" si="822"/>
        <v>1002081.1885714286</v>
      </c>
      <c r="CC148" s="43">
        <f t="shared" ref="CC148:CG148" si="823">CC94</f>
        <v>1002081.1885714286</v>
      </c>
      <c r="CD148" s="43">
        <f t="shared" si="823"/>
        <v>1002081.1885714286</v>
      </c>
      <c r="CE148" s="43">
        <f t="shared" si="823"/>
        <v>1002081.1885714286</v>
      </c>
      <c r="CF148" s="43">
        <f t="shared" si="823"/>
        <v>1002081.1885714286</v>
      </c>
      <c r="CG148" s="43">
        <f t="shared" si="823"/>
        <v>1002081.1885714286</v>
      </c>
      <c r="CH148" s="142"/>
    </row>
    <row r="149" spans="1:86" x14ac:dyDescent="0.3">
      <c r="A149" s="142"/>
      <c r="C149" s="42" t="s">
        <v>428</v>
      </c>
      <c r="D149" s="43">
        <f t="shared" ref="D149:H149" si="824">D95</f>
        <v>220165.02431000001</v>
      </c>
      <c r="E149" s="43">
        <f t="shared" si="824"/>
        <v>220165.02431000001</v>
      </c>
      <c r="F149" s="43">
        <f t="shared" si="824"/>
        <v>220165.02431000001</v>
      </c>
      <c r="G149" s="43">
        <f t="shared" si="824"/>
        <v>220165.02431000001</v>
      </c>
      <c r="H149" s="43">
        <f t="shared" si="824"/>
        <v>220165.02431000001</v>
      </c>
      <c r="K149" s="43">
        <f t="shared" ref="K149:O149" si="825">K95</f>
        <v>220165.02431000001</v>
      </c>
      <c r="L149" s="43">
        <f t="shared" si="825"/>
        <v>220165.02431000001</v>
      </c>
      <c r="M149" s="43">
        <f t="shared" si="825"/>
        <v>220165.02431000001</v>
      </c>
      <c r="N149" s="43">
        <f t="shared" si="825"/>
        <v>220165.02431000001</v>
      </c>
      <c r="O149" s="43">
        <f t="shared" si="825"/>
        <v>220165.02431000001</v>
      </c>
      <c r="R149" s="43">
        <f t="shared" ref="R149:V149" si="826">R95</f>
        <v>220165.02431000001</v>
      </c>
      <c r="S149" s="43">
        <f t="shared" si="826"/>
        <v>220165.02431000001</v>
      </c>
      <c r="T149" s="43">
        <f t="shared" si="826"/>
        <v>220165.02431000001</v>
      </c>
      <c r="U149" s="43">
        <f t="shared" si="826"/>
        <v>220165.02431000001</v>
      </c>
      <c r="V149" s="43">
        <f t="shared" si="826"/>
        <v>220165.02431000001</v>
      </c>
      <c r="Y149" s="43">
        <f t="shared" ref="Y149:AC149" si="827">Y95</f>
        <v>220165.02431000001</v>
      </c>
      <c r="Z149" s="43">
        <f t="shared" si="827"/>
        <v>220165.02431000001</v>
      </c>
      <c r="AA149" s="43">
        <f t="shared" si="827"/>
        <v>220165.02431000001</v>
      </c>
      <c r="AB149" s="43">
        <f t="shared" si="827"/>
        <v>220165.02431000001</v>
      </c>
      <c r="AC149" s="43">
        <f t="shared" si="827"/>
        <v>220165.02431000001</v>
      </c>
      <c r="AF149" s="43">
        <f t="shared" ref="AF149:AJ149" si="828">AF95</f>
        <v>220165.02431000001</v>
      </c>
      <c r="AG149" s="43">
        <f t="shared" si="828"/>
        <v>220165.02431000001</v>
      </c>
      <c r="AH149" s="43">
        <f t="shared" si="828"/>
        <v>220165.02431000001</v>
      </c>
      <c r="AI149" s="43">
        <f t="shared" si="828"/>
        <v>220165.02431000001</v>
      </c>
      <c r="AJ149" s="43">
        <f t="shared" si="828"/>
        <v>220165.02431000001</v>
      </c>
      <c r="AK149" s="142"/>
      <c r="AX149" s="142"/>
      <c r="AZ149" s="42" t="s">
        <v>428</v>
      </c>
      <c r="BA149" s="43">
        <f t="shared" ref="BA149:BE149" si="829">BA95</f>
        <v>220165.02431000001</v>
      </c>
      <c r="BB149" s="43">
        <f t="shared" si="829"/>
        <v>220165.02431000001</v>
      </c>
      <c r="BC149" s="43">
        <f t="shared" si="829"/>
        <v>220165.02431000001</v>
      </c>
      <c r="BD149" s="43">
        <f t="shared" si="829"/>
        <v>220165.02431000001</v>
      </c>
      <c r="BE149" s="43">
        <f t="shared" si="829"/>
        <v>220165.02431000001</v>
      </c>
      <c r="BH149" s="43">
        <f t="shared" ref="BH149:BL149" si="830">BH95</f>
        <v>220165.02431000001</v>
      </c>
      <c r="BI149" s="43">
        <f t="shared" si="830"/>
        <v>220165.02431000001</v>
      </c>
      <c r="BJ149" s="43">
        <f t="shared" si="830"/>
        <v>220165.02431000001</v>
      </c>
      <c r="BK149" s="43">
        <f t="shared" si="830"/>
        <v>220165.02431000001</v>
      </c>
      <c r="BL149" s="43">
        <f t="shared" si="830"/>
        <v>220165.02431000001</v>
      </c>
      <c r="BO149" s="43">
        <f t="shared" ref="BO149:BS149" si="831">BO95</f>
        <v>220165.02431000001</v>
      </c>
      <c r="BP149" s="43">
        <f t="shared" si="831"/>
        <v>220165.02431000001</v>
      </c>
      <c r="BQ149" s="43">
        <f t="shared" si="831"/>
        <v>220165.02431000001</v>
      </c>
      <c r="BR149" s="43">
        <f t="shared" si="831"/>
        <v>220165.02431000001</v>
      </c>
      <c r="BS149" s="43">
        <f t="shared" si="831"/>
        <v>220165.02431000001</v>
      </c>
      <c r="BV149" s="43">
        <f t="shared" ref="BV149:BZ149" si="832">BV95</f>
        <v>220165.02431000001</v>
      </c>
      <c r="BW149" s="43">
        <f t="shared" si="832"/>
        <v>220165.02431000001</v>
      </c>
      <c r="BX149" s="43">
        <f t="shared" si="832"/>
        <v>220165.02431000001</v>
      </c>
      <c r="BY149" s="43">
        <f t="shared" si="832"/>
        <v>220165.02431000001</v>
      </c>
      <c r="BZ149" s="43">
        <f t="shared" si="832"/>
        <v>220165.02431000001</v>
      </c>
      <c r="CC149" s="43">
        <f t="shared" ref="CC149:CG149" si="833">CC95</f>
        <v>220165.02431000001</v>
      </c>
      <c r="CD149" s="43">
        <f t="shared" si="833"/>
        <v>220165.02431000001</v>
      </c>
      <c r="CE149" s="43">
        <f t="shared" si="833"/>
        <v>220165.02431000001</v>
      </c>
      <c r="CF149" s="43">
        <f t="shared" si="833"/>
        <v>220165.02431000001</v>
      </c>
      <c r="CG149" s="43">
        <f t="shared" si="833"/>
        <v>220165.02431000001</v>
      </c>
      <c r="CH149" s="142"/>
    </row>
    <row r="150" spans="1:86" x14ac:dyDescent="0.3">
      <c r="A150" s="142"/>
      <c r="C150" s="42" t="s">
        <v>305</v>
      </c>
      <c r="D150" s="43">
        <f t="shared" ref="D150:H150" si="834">D96</f>
        <v>29003.817150000003</v>
      </c>
      <c r="E150" s="43">
        <f t="shared" si="834"/>
        <v>29003.817150000003</v>
      </c>
      <c r="F150" s="43">
        <f t="shared" si="834"/>
        <v>29003.817150000003</v>
      </c>
      <c r="G150" s="43">
        <f t="shared" si="834"/>
        <v>29003.817150000003</v>
      </c>
      <c r="H150" s="43">
        <f t="shared" si="834"/>
        <v>29003.817150000003</v>
      </c>
      <c r="K150" s="43">
        <f t="shared" ref="K150:O150" si="835">K96</f>
        <v>29003.817150000003</v>
      </c>
      <c r="L150" s="43">
        <f t="shared" si="835"/>
        <v>29003.817150000003</v>
      </c>
      <c r="M150" s="43">
        <f t="shared" si="835"/>
        <v>29003.817150000003</v>
      </c>
      <c r="N150" s="43">
        <f t="shared" si="835"/>
        <v>29003.817150000003</v>
      </c>
      <c r="O150" s="43">
        <f t="shared" si="835"/>
        <v>29003.817150000003</v>
      </c>
      <c r="R150" s="43">
        <f t="shared" ref="R150:V150" si="836">R96</f>
        <v>29003.817150000003</v>
      </c>
      <c r="S150" s="43">
        <f t="shared" si="836"/>
        <v>29003.817150000003</v>
      </c>
      <c r="T150" s="43">
        <f t="shared" si="836"/>
        <v>29003.817150000003</v>
      </c>
      <c r="U150" s="43">
        <f t="shared" si="836"/>
        <v>29003.817150000003</v>
      </c>
      <c r="V150" s="43">
        <f t="shared" si="836"/>
        <v>29003.817150000003</v>
      </c>
      <c r="Y150" s="43">
        <f t="shared" ref="Y150:AC150" si="837">Y96</f>
        <v>29003.817150000003</v>
      </c>
      <c r="Z150" s="43">
        <f t="shared" si="837"/>
        <v>29003.817150000003</v>
      </c>
      <c r="AA150" s="43">
        <f t="shared" si="837"/>
        <v>29003.817150000003</v>
      </c>
      <c r="AB150" s="43">
        <f t="shared" si="837"/>
        <v>29003.817150000003</v>
      </c>
      <c r="AC150" s="43">
        <f t="shared" si="837"/>
        <v>29003.817150000003</v>
      </c>
      <c r="AF150" s="43">
        <f t="shared" ref="AF150:AJ150" si="838">AF96</f>
        <v>29003.817150000003</v>
      </c>
      <c r="AG150" s="43">
        <f t="shared" si="838"/>
        <v>29003.817150000003</v>
      </c>
      <c r="AH150" s="43">
        <f t="shared" si="838"/>
        <v>29003.817150000003</v>
      </c>
      <c r="AI150" s="43">
        <f t="shared" si="838"/>
        <v>29003.817150000003</v>
      </c>
      <c r="AJ150" s="43">
        <f t="shared" si="838"/>
        <v>29003.817150000003</v>
      </c>
      <c r="AK150" s="142"/>
      <c r="AX150" s="142"/>
      <c r="AZ150" s="42" t="s">
        <v>305</v>
      </c>
      <c r="BA150" s="43">
        <f t="shared" ref="BA150:BE150" si="839">BA96</f>
        <v>29003.817150000003</v>
      </c>
      <c r="BB150" s="43">
        <f t="shared" si="839"/>
        <v>29003.817150000003</v>
      </c>
      <c r="BC150" s="43">
        <f t="shared" si="839"/>
        <v>29003.817150000003</v>
      </c>
      <c r="BD150" s="43">
        <f t="shared" si="839"/>
        <v>29003.817150000003</v>
      </c>
      <c r="BE150" s="43">
        <f t="shared" si="839"/>
        <v>29003.817150000003</v>
      </c>
      <c r="BH150" s="43">
        <f t="shared" ref="BH150:BL150" si="840">BH96</f>
        <v>29003.817150000003</v>
      </c>
      <c r="BI150" s="43">
        <f t="shared" si="840"/>
        <v>29003.817150000003</v>
      </c>
      <c r="BJ150" s="43">
        <f t="shared" si="840"/>
        <v>29003.817150000003</v>
      </c>
      <c r="BK150" s="43">
        <f t="shared" si="840"/>
        <v>29003.817150000003</v>
      </c>
      <c r="BL150" s="43">
        <f t="shared" si="840"/>
        <v>29003.817150000003</v>
      </c>
      <c r="BO150" s="43">
        <f t="shared" ref="BO150:BS150" si="841">BO96</f>
        <v>29003.817150000003</v>
      </c>
      <c r="BP150" s="43">
        <f t="shared" si="841"/>
        <v>29003.817150000003</v>
      </c>
      <c r="BQ150" s="43">
        <f t="shared" si="841"/>
        <v>29003.817150000003</v>
      </c>
      <c r="BR150" s="43">
        <f t="shared" si="841"/>
        <v>29003.817150000003</v>
      </c>
      <c r="BS150" s="43">
        <f t="shared" si="841"/>
        <v>29003.817150000003</v>
      </c>
      <c r="BV150" s="43">
        <f t="shared" ref="BV150:BZ150" si="842">BV96</f>
        <v>29003.817150000003</v>
      </c>
      <c r="BW150" s="43">
        <f t="shared" si="842"/>
        <v>29003.817150000003</v>
      </c>
      <c r="BX150" s="43">
        <f t="shared" si="842"/>
        <v>29003.817150000003</v>
      </c>
      <c r="BY150" s="43">
        <f t="shared" si="842"/>
        <v>29003.817150000003</v>
      </c>
      <c r="BZ150" s="43">
        <f t="shared" si="842"/>
        <v>29003.817150000003</v>
      </c>
      <c r="CC150" s="43">
        <f t="shared" ref="CC150:CG150" si="843">CC96</f>
        <v>29003.817150000003</v>
      </c>
      <c r="CD150" s="43">
        <f t="shared" si="843"/>
        <v>29003.817150000003</v>
      </c>
      <c r="CE150" s="43">
        <f t="shared" si="843"/>
        <v>29003.817150000003</v>
      </c>
      <c r="CF150" s="43">
        <f t="shared" si="843"/>
        <v>29003.817150000003</v>
      </c>
      <c r="CG150" s="43">
        <f t="shared" si="843"/>
        <v>29003.817150000003</v>
      </c>
      <c r="CH150" s="142"/>
    </row>
    <row r="151" spans="1:86" ht="15.6" x14ac:dyDescent="0.3">
      <c r="A151" s="142"/>
      <c r="C151" s="46" t="s">
        <v>156</v>
      </c>
      <c r="D151" s="47">
        <f>D148/((D139*$D$15)+D148*D142)</f>
        <v>0.72323586904515524</v>
      </c>
      <c r="E151" s="47">
        <f>E148/((E139*$D$15)+E148*E142)</f>
        <v>1.0527767273032949</v>
      </c>
      <c r="F151" s="47">
        <f>F148/((F139*$D$15)+F148*F142)</f>
        <v>1.0730095123207655</v>
      </c>
      <c r="G151" s="47">
        <f>G148/((G139*$D$15)+G148*G142)</f>
        <v>1.1006187542139667</v>
      </c>
      <c r="H151" s="47">
        <f>H148/((H139*$D$15)+H148*H142)</f>
        <v>1.0325174796540917</v>
      </c>
      <c r="K151" s="47">
        <f>K148/((K139*$D$15)+K148*K142)</f>
        <v>0.72323586904515524</v>
      </c>
      <c r="L151" s="47">
        <f>L148/((L139*$D$15)+L148*L142)</f>
        <v>1.0527767273032949</v>
      </c>
      <c r="M151" s="47">
        <f>M148/((M139*$D$15)+M148*M142)</f>
        <v>1.0730095123207655</v>
      </c>
      <c r="N151" s="47">
        <f>N148/((N139*$D$15)+N148*N142)</f>
        <v>1.1006187542139667</v>
      </c>
      <c r="O151" s="47">
        <f>O148/((O139*$D$15)+O148*O142)</f>
        <v>1.0325174796540917</v>
      </c>
      <c r="R151" s="47">
        <f>R148/((R139*$D$15)+R148*R142)</f>
        <v>0.72323586904515524</v>
      </c>
      <c r="S151" s="47">
        <f>S148/((S139*$D$15)+S148*S142)</f>
        <v>1.0527767273032949</v>
      </c>
      <c r="T151" s="47">
        <f>T148/((T139*$D$15)+T148*T142)</f>
        <v>1.0730095123207655</v>
      </c>
      <c r="U151" s="47">
        <f>U148/((U139*$D$15)+U148*U142)</f>
        <v>1.1006187542139667</v>
      </c>
      <c r="V151" s="47">
        <f>V148/((V139*$D$15)+V148*V142)</f>
        <v>1.0325174796540917</v>
      </c>
      <c r="Y151" s="47">
        <f>Y148/((Y139*$D$15)+Y148*Y142)</f>
        <v>0.72323586904515524</v>
      </c>
      <c r="Z151" s="47">
        <f>Z148/((Z139*$D$15)+Z148*Z142)</f>
        <v>1.0527767273032949</v>
      </c>
      <c r="AA151" s="47">
        <f>AA148/((AA139*$D$15)+AA148*AA142)</f>
        <v>1.0730095123207655</v>
      </c>
      <c r="AB151" s="47">
        <f>AB148/((AB139*$D$15)+AB148*AB142)</f>
        <v>1.1006187542139667</v>
      </c>
      <c r="AC151" s="47">
        <f>AC148/((AC139*$D$15)+AC148*AC142)</f>
        <v>1.0325174796540917</v>
      </c>
      <c r="AF151" s="47">
        <f>AF148/((AF139*$D$15)+AF148*AF142)</f>
        <v>0.72323586904515524</v>
      </c>
      <c r="AG151" s="47">
        <f>AG148/((AG139*$D$15)+AG148*AG142)</f>
        <v>1.0527767273032949</v>
      </c>
      <c r="AH151" s="47">
        <f>AH148/((AH139*$D$15)+AH148*AH142)</f>
        <v>1.0730095123207655</v>
      </c>
      <c r="AI151" s="47">
        <f>AI148/((AI139*$D$15)+AI148*AI142)</f>
        <v>1.1006187542139667</v>
      </c>
      <c r="AJ151" s="47">
        <f>AJ148/((AJ139*$D$15)+AJ148*AJ142)</f>
        <v>1.0325174796540917</v>
      </c>
      <c r="AK151" s="142"/>
      <c r="AX151" s="142"/>
      <c r="AZ151" s="46" t="s">
        <v>156</v>
      </c>
      <c r="BA151" s="47">
        <f>BA148/((BA139*$D$15)+BA148*BA142)</f>
        <v>1.4857478133258775</v>
      </c>
      <c r="BB151" s="47">
        <f>BB148/((BB139*$D$15)+BB148*BB142)</f>
        <v>2.1627255885086436</v>
      </c>
      <c r="BC151" s="47">
        <f>BC148/((BC139*$D$15)+BC148*BC142)</f>
        <v>2.2042899209537241</v>
      </c>
      <c r="BD151" s="47">
        <f>BD148/((BD139*$D$15)+BD148*BD142)</f>
        <v>2.2610077533042765</v>
      </c>
      <c r="BE151" s="47">
        <f>BE148/((BE139*$D$15)+BE148*BE142)</f>
        <v>2.1211068937193902</v>
      </c>
      <c r="BH151" s="47">
        <f>BH148/((BH139*$D$15)+BH148*BH142)</f>
        <v>1.4857478133258775</v>
      </c>
      <c r="BI151" s="47">
        <f>BI148/((BI139*$D$15)+BI148*BI142)</f>
        <v>2.1627255885086436</v>
      </c>
      <c r="BJ151" s="47">
        <f>BJ148/((BJ139*$D$15)+BJ148*BJ142)</f>
        <v>2.2042899209537241</v>
      </c>
      <c r="BK151" s="47">
        <f>BK148/((BK139*$D$15)+BK148*BK142)</f>
        <v>2.2610077533042765</v>
      </c>
      <c r="BL151" s="47">
        <f>BL148/((BL139*$D$15)+BL148*BL142)</f>
        <v>2.1211068937193902</v>
      </c>
      <c r="BO151" s="47">
        <f>BO148/((BO139*$D$15)+BO148*BO142)</f>
        <v>1.4857478133258775</v>
      </c>
      <c r="BP151" s="47">
        <f>BP148/((BP139*$D$15)+BP148*BP142)</f>
        <v>2.1627255885086436</v>
      </c>
      <c r="BQ151" s="47">
        <f>BQ148/((BQ139*$D$15)+BQ148*BQ142)</f>
        <v>2.2042899209537241</v>
      </c>
      <c r="BR151" s="47">
        <f>BR148/((BR139*$D$15)+BR148*BR142)</f>
        <v>2.2610077533042765</v>
      </c>
      <c r="BS151" s="47">
        <f>BS148/((BS139*$D$15)+BS148*BS142)</f>
        <v>2.1211068937193902</v>
      </c>
      <c r="BV151" s="47">
        <f>BV148/((BV139*$D$15)+BV148*BV142)</f>
        <v>1.4857478133258775</v>
      </c>
      <c r="BW151" s="47">
        <f>BW148/((BW139*$D$15)+BW148*BW142)</f>
        <v>2.1627255885086436</v>
      </c>
      <c r="BX151" s="47">
        <f>BX148/((BX139*$D$15)+BX148*BX142)</f>
        <v>2.2042899209537241</v>
      </c>
      <c r="BY151" s="47">
        <f>BY148/((BY139*$D$15)+BY148*BY142)</f>
        <v>2.2610077533042765</v>
      </c>
      <c r="BZ151" s="47">
        <f>BZ148/((BZ139*$D$15)+BZ148*BZ142)</f>
        <v>2.1211068937193902</v>
      </c>
      <c r="CC151" s="47">
        <f>CC148/((CC139*$D$15)+CC148*CC142)</f>
        <v>1.4857478133258775</v>
      </c>
      <c r="CD151" s="47">
        <f>CD148/((CD139*$D$15)+CD148*CD142)</f>
        <v>2.1627255885086436</v>
      </c>
      <c r="CE151" s="47">
        <f>CE148/((CE139*$D$15)+CE148*CE142)</f>
        <v>2.2042899209537241</v>
      </c>
      <c r="CF151" s="47">
        <f>CF148/((CF139*$D$15)+CF148*CF142)</f>
        <v>2.2610077533042765</v>
      </c>
      <c r="CG151" s="47">
        <f>CG148/((CG139*$D$15)+CG148*CG142)</f>
        <v>2.1211068937193902</v>
      </c>
      <c r="CH151" s="142"/>
    </row>
    <row r="152" spans="1:86" ht="15.6" x14ac:dyDescent="0.3">
      <c r="A152" s="142"/>
      <c r="C152" s="46" t="s">
        <v>157</v>
      </c>
      <c r="D152" s="48">
        <f>D147/((D140+D149+D150)*$BA$15+(D148*D146))</f>
        <v>0.30467114781776133</v>
      </c>
      <c r="E152" s="48">
        <f>E147*(1-E146)/((E140+E149+E150)*$D$15)</f>
        <v>0.35119526879081275</v>
      </c>
      <c r="F152" s="48">
        <f>F147*(1-F146)/((F140+F149+F150)*$D$15)</f>
        <v>0.35559873547198556</v>
      </c>
      <c r="G152" s="48">
        <f>G147*(1-G146)/((G140+G149+G150)*$D$15)</f>
        <v>0.36158286199290024</v>
      </c>
      <c r="H152" s="48">
        <f>H147*(1-H146)/((H140+H149+H150)*$D$15)</f>
        <v>0.34449669382051346</v>
      </c>
      <c r="K152" s="48">
        <f>K147/((K140+K149+K150)*$BA$15+(K148*K146))</f>
        <v>0.25747586246712323</v>
      </c>
      <c r="L152" s="48">
        <f>L147*(1-L146)/((L140+L149+L150)*$D$15)</f>
        <v>0.29679313375736793</v>
      </c>
      <c r="M152" s="48">
        <f>M147*(1-M146)/((M140+M149+M150)*$D$15)</f>
        <v>0.30051447852434399</v>
      </c>
      <c r="N152" s="48">
        <f>N147*(1-N146)/((N140+N149+N150)*$D$15)</f>
        <v>0.30557162997475468</v>
      </c>
      <c r="O152" s="48">
        <f>O147*(1-O146)/((O140+O149+O150)*$D$15)</f>
        <v>0.29113220596643008</v>
      </c>
      <c r="R152" s="48">
        <f>R147/((R140+R149+R150)*$BA$15+(R148*R146))</f>
        <v>0.35186643316839944</v>
      </c>
      <c r="S152" s="48">
        <f>S147*(1-S146)/((S140+S149+S150)*$D$15)</f>
        <v>0.40559740382425746</v>
      </c>
      <c r="T152" s="48">
        <f>T147*(1-T146)/((T140+T149+T150)*$D$15)</f>
        <v>0.41068299241962702</v>
      </c>
      <c r="U152" s="48">
        <f>U147*(1-U146)/((U140+U149+U150)*$D$15)</f>
        <v>0.41759409401104569</v>
      </c>
      <c r="V152" s="48">
        <f>V147*(1-V146)/((V140+V149+V150)*$D$15)</f>
        <v>0.39786118167459672</v>
      </c>
      <c r="Y152" s="48">
        <f>Y147/((Y140+Y149+Y150)*$BA$15+(Y148*Y146))</f>
        <v>0.29094014467010004</v>
      </c>
      <c r="Z152" s="48">
        <f>Z147*(1-Z146)/((Z140+Z149+Z150)*$D$15)</f>
        <v>0.30656193819061806</v>
      </c>
      <c r="AA152" s="48">
        <f>AA147*(1-AA146)/((AA140+AA149+AA150)*$D$15)</f>
        <v>0.31040576924559227</v>
      </c>
      <c r="AB152" s="48">
        <f>AB147*(1-AB146)/((AB140+AB149+AB150)*$D$15)</f>
        <v>0.31562937442383343</v>
      </c>
      <c r="AC152" s="48">
        <f>AC147*(1-AC146)/((AC140+AC149+AC150)*$D$15)</f>
        <v>0.30071468366159054</v>
      </c>
      <c r="AF152" s="48">
        <f>AF147/((AF140+AF149+AF150)*$BA$15+(AF148*AF146))</f>
        <v>0.31976242679475225</v>
      </c>
      <c r="AG152" s="48">
        <f>AG147*(1-AG146)/((AG140+AG149+AG150)*$D$15)</f>
        <v>0.39582859939100734</v>
      </c>
      <c r="AH152" s="48">
        <f>AH147*(1-AH146)/((AH140+AH149+AH150)*$D$15)</f>
        <v>0.40079170169837874</v>
      </c>
      <c r="AI152" s="48">
        <f>AI147*(1-AI146)/((AI140+AI149+AI150)*$D$15)</f>
        <v>0.40753634956196699</v>
      </c>
      <c r="AJ152" s="48">
        <f>AJ147*(1-AJ146)/((AJ140+AJ149+AJ150)*$D$15)</f>
        <v>0.38827870397943631</v>
      </c>
      <c r="AK152" s="142"/>
      <c r="AX152" s="142"/>
      <c r="AZ152" s="46" t="s">
        <v>157</v>
      </c>
      <c r="BA152" s="48">
        <f>BA147/((BA140+BA149+BA150)*$BA$15+(BA148*BA146))</f>
        <v>0.56587038068179907</v>
      </c>
      <c r="BB152" s="48">
        <f t="shared" ref="BB152:BE152" si="844">BB147/((BB140+BB149+BB150)*$BA$15+(BB148*BB146))</f>
        <v>0.70382191215877743</v>
      </c>
      <c r="BC152" s="48">
        <f t="shared" si="844"/>
        <v>0.71057626193273815</v>
      </c>
      <c r="BD152" s="48">
        <f t="shared" si="844"/>
        <v>0.71969247774270806</v>
      </c>
      <c r="BE152" s="48">
        <f t="shared" si="844"/>
        <v>0.6934713430777254</v>
      </c>
      <c r="BH152" s="48">
        <f>BH147/((BH140+BH149+BH150)*$BA$15+(BH148*BH146))</f>
        <v>0.47821385567429769</v>
      </c>
      <c r="BI152" s="48">
        <f t="shared" ref="BI152:BL152" si="845">BI147/((BI140+BI149+BI150)*$BA$15+(BI148*BI146))</f>
        <v>0.59479591406776688</v>
      </c>
      <c r="BJ152" s="48">
        <f t="shared" si="845"/>
        <v>0.60050397682957246</v>
      </c>
      <c r="BK152" s="48">
        <f t="shared" si="845"/>
        <v>0.60820803920935651</v>
      </c>
      <c r="BL152" s="48">
        <f t="shared" si="845"/>
        <v>0.58604870672549658</v>
      </c>
      <c r="BO152" s="48">
        <f>BO147/((BO140+BO149+BO150)*$BA$15+(BO148*BO146))</f>
        <v>0.65352690568930039</v>
      </c>
      <c r="BP152" s="48">
        <f t="shared" ref="BP152:BS152" si="846">BP147/((BP140+BP149+BP150)*$BA$15+(BP148*BP146))</f>
        <v>0.81284791024978809</v>
      </c>
      <c r="BQ152" s="48">
        <f t="shared" si="846"/>
        <v>0.82064854703590384</v>
      </c>
      <c r="BR152" s="48">
        <f t="shared" si="846"/>
        <v>0.83117691627605961</v>
      </c>
      <c r="BS152" s="48">
        <f t="shared" si="846"/>
        <v>0.80089397942995422</v>
      </c>
      <c r="BV152" s="48">
        <f>BV147/((BV140+BV149+BV150)*$BA$15+(BV148*BV146))</f>
        <v>0.52026569755364294</v>
      </c>
      <c r="BW152" s="48">
        <f t="shared" ref="BW152:BZ152" si="847">BW147/((BW140+BW149+BW150)*$BA$15+(BW148*BW146))</f>
        <v>0.63463066994847794</v>
      </c>
      <c r="BX152" s="48">
        <f t="shared" si="847"/>
        <v>0.64011710901033814</v>
      </c>
      <c r="BY152" s="48">
        <f t="shared" si="847"/>
        <v>0.64750567150753036</v>
      </c>
      <c r="BZ152" s="48">
        <f t="shared" si="847"/>
        <v>0.62620296923130503</v>
      </c>
      <c r="CC152" s="48">
        <f>CC147/((CC140+CC149+CC150)*$BA$15+(CC148*CC146))</f>
        <v>0.62023831615220526</v>
      </c>
      <c r="CD152" s="48">
        <f t="shared" ref="CD152:CG152" si="848">CD147/((CD140+CD149+CD150)*$BA$15+(CD148*CD146))</f>
        <v>0.78994663216971284</v>
      </c>
      <c r="CE152" s="48">
        <f t="shared" si="848"/>
        <v>0.7984651450203597</v>
      </c>
      <c r="CF152" s="48">
        <f t="shared" si="848"/>
        <v>0.80999422965055479</v>
      </c>
      <c r="CG152" s="48">
        <f t="shared" si="848"/>
        <v>0.7769313577969954</v>
      </c>
      <c r="CH152" s="142"/>
    </row>
    <row r="153" spans="1:86" x14ac:dyDescent="0.3">
      <c r="A153" s="142"/>
      <c r="AK153" s="142"/>
      <c r="AX153" s="142"/>
      <c r="CH153" s="142"/>
    </row>
    <row r="154" spans="1:86" ht="14.4" customHeight="1" x14ac:dyDescent="0.3">
      <c r="A154" s="142"/>
      <c r="E154" s="595" t="s">
        <v>480</v>
      </c>
      <c r="F154" s="595"/>
      <c r="G154" s="595"/>
      <c r="L154" s="595" t="s">
        <v>481</v>
      </c>
      <c r="M154" s="595"/>
      <c r="N154" s="595"/>
      <c r="S154" s="595" t="s">
        <v>482</v>
      </c>
      <c r="T154" s="595"/>
      <c r="U154" s="595"/>
      <c r="Z154" s="595" t="s">
        <v>483</v>
      </c>
      <c r="AA154" s="595"/>
      <c r="AB154" s="595"/>
      <c r="AK154" s="142"/>
      <c r="AX154" s="142"/>
      <c r="BB154" s="595" t="s">
        <v>480</v>
      </c>
      <c r="BC154" s="595"/>
      <c r="BD154" s="595"/>
      <c r="BI154" s="595" t="s">
        <v>481</v>
      </c>
      <c r="BJ154" s="595"/>
      <c r="BK154" s="595"/>
      <c r="BP154" s="595" t="s">
        <v>482</v>
      </c>
      <c r="BQ154" s="595"/>
      <c r="BR154" s="595"/>
      <c r="BW154" s="595" t="s">
        <v>483</v>
      </c>
      <c r="BX154" s="595"/>
      <c r="BY154" s="595"/>
      <c r="CH154" s="142"/>
    </row>
    <row r="155" spans="1:86" x14ac:dyDescent="0.3">
      <c r="A155" s="142"/>
      <c r="E155" s="583"/>
      <c r="F155" s="583"/>
      <c r="G155" s="583"/>
      <c r="L155" s="583"/>
      <c r="M155" s="583"/>
      <c r="N155" s="583"/>
      <c r="S155" s="583"/>
      <c r="T155" s="583"/>
      <c r="U155" s="583"/>
      <c r="Z155" s="583"/>
      <c r="AA155" s="583"/>
      <c r="AB155" s="583"/>
      <c r="AK155" s="142"/>
      <c r="AX155" s="142"/>
      <c r="BB155" s="583"/>
      <c r="BC155" s="583"/>
      <c r="BD155" s="583"/>
      <c r="BI155" s="583"/>
      <c r="BJ155" s="583"/>
      <c r="BK155" s="583"/>
      <c r="BP155" s="583"/>
      <c r="BQ155" s="583"/>
      <c r="BR155" s="583"/>
      <c r="BW155" s="583"/>
      <c r="BX155" s="583"/>
      <c r="BY155" s="583"/>
      <c r="CH155" s="142"/>
    </row>
    <row r="156" spans="1:86" x14ac:dyDescent="0.3">
      <c r="A156" s="142"/>
      <c r="C156" s="42" t="s">
        <v>301</v>
      </c>
      <c r="D156" s="43">
        <f t="shared" ref="D156:H157" si="849">D102</f>
        <v>607902.09825000004</v>
      </c>
      <c r="E156" s="43">
        <f t="shared" si="849"/>
        <v>385678.80925000005</v>
      </c>
      <c r="F156" s="43">
        <f t="shared" si="849"/>
        <v>375881.45924999996</v>
      </c>
      <c r="G156" s="43">
        <f t="shared" si="849"/>
        <v>363236.90425000002</v>
      </c>
      <c r="H156" s="43">
        <f t="shared" si="849"/>
        <v>390684.69425</v>
      </c>
      <c r="K156" s="43">
        <f t="shared" ref="K156:O157" si="850">K102</f>
        <v>607902.09825000004</v>
      </c>
      <c r="L156" s="43">
        <f t="shared" si="850"/>
        <v>385678.80925000005</v>
      </c>
      <c r="M156" s="43">
        <f t="shared" si="850"/>
        <v>375881.45924999996</v>
      </c>
      <c r="N156" s="43">
        <f t="shared" si="850"/>
        <v>363236.90425000002</v>
      </c>
      <c r="O156" s="43">
        <f t="shared" si="850"/>
        <v>390684.69425</v>
      </c>
      <c r="R156" s="43">
        <f t="shared" ref="R156:V157" si="851">R102</f>
        <v>607902.09825000004</v>
      </c>
      <c r="S156" s="43">
        <f t="shared" si="851"/>
        <v>385678.80925000005</v>
      </c>
      <c r="T156" s="43">
        <f t="shared" si="851"/>
        <v>375881.45924999996</v>
      </c>
      <c r="U156" s="43">
        <f t="shared" si="851"/>
        <v>363236.90425000002</v>
      </c>
      <c r="V156" s="43">
        <f t="shared" si="851"/>
        <v>390684.69425</v>
      </c>
      <c r="Y156" s="43">
        <f t="shared" ref="Y156:AC157" si="852">Y102</f>
        <v>607902.09825000004</v>
      </c>
      <c r="Z156" s="43">
        <f t="shared" si="852"/>
        <v>385678.80925000005</v>
      </c>
      <c r="AA156" s="43">
        <f t="shared" si="852"/>
        <v>375881.45924999996</v>
      </c>
      <c r="AB156" s="43">
        <f t="shared" si="852"/>
        <v>363236.90425000002</v>
      </c>
      <c r="AC156" s="43">
        <f t="shared" si="852"/>
        <v>390684.69425</v>
      </c>
      <c r="AK156" s="142"/>
      <c r="AX156" s="142"/>
      <c r="AZ156" s="42" t="s">
        <v>301</v>
      </c>
      <c r="BA156" s="43">
        <f t="shared" ref="BA156:BE157" si="853">BA102</f>
        <v>607902.09825000004</v>
      </c>
      <c r="BB156" s="43">
        <f t="shared" si="853"/>
        <v>385678.80925000005</v>
      </c>
      <c r="BC156" s="43">
        <f t="shared" si="853"/>
        <v>375881.45924999996</v>
      </c>
      <c r="BD156" s="43">
        <f t="shared" si="853"/>
        <v>363236.90425000002</v>
      </c>
      <c r="BE156" s="43">
        <f t="shared" si="853"/>
        <v>390684.69425</v>
      </c>
      <c r="BH156" s="43">
        <f t="shared" ref="BH156:BL157" si="854">BH102</f>
        <v>607902.09825000004</v>
      </c>
      <c r="BI156" s="43">
        <f t="shared" si="854"/>
        <v>385678.80925000005</v>
      </c>
      <c r="BJ156" s="43">
        <f t="shared" si="854"/>
        <v>375881.45924999996</v>
      </c>
      <c r="BK156" s="43">
        <f t="shared" si="854"/>
        <v>363236.90425000002</v>
      </c>
      <c r="BL156" s="43">
        <f t="shared" si="854"/>
        <v>390684.69425</v>
      </c>
      <c r="BO156" s="43">
        <f t="shared" ref="BO156:BS157" si="855">BO102</f>
        <v>607902.09825000004</v>
      </c>
      <c r="BP156" s="43">
        <f t="shared" si="855"/>
        <v>385678.80925000005</v>
      </c>
      <c r="BQ156" s="43">
        <f t="shared" si="855"/>
        <v>375881.45924999996</v>
      </c>
      <c r="BR156" s="43">
        <f t="shared" si="855"/>
        <v>363236.90425000002</v>
      </c>
      <c r="BS156" s="43">
        <f t="shared" si="855"/>
        <v>390684.69425</v>
      </c>
      <c r="BV156" s="43">
        <f t="shared" ref="BV156:BZ157" si="856">BV102</f>
        <v>607902.09825000004</v>
      </c>
      <c r="BW156" s="43">
        <f t="shared" si="856"/>
        <v>385678.80925000005</v>
      </c>
      <c r="BX156" s="43">
        <f t="shared" si="856"/>
        <v>375881.45924999996</v>
      </c>
      <c r="BY156" s="43">
        <f t="shared" si="856"/>
        <v>363236.90425000002</v>
      </c>
      <c r="BZ156" s="43">
        <f t="shared" si="856"/>
        <v>390684.69425</v>
      </c>
      <c r="CH156" s="142"/>
    </row>
    <row r="157" spans="1:86" x14ac:dyDescent="0.3">
      <c r="A157" s="142"/>
      <c r="C157" s="42" t="s">
        <v>302</v>
      </c>
      <c r="D157" s="43">
        <f t="shared" si="849"/>
        <v>668692.30807500007</v>
      </c>
      <c r="E157" s="43">
        <f t="shared" si="849"/>
        <v>424246.69017500005</v>
      </c>
      <c r="F157" s="43">
        <f t="shared" si="849"/>
        <v>413469.60517499998</v>
      </c>
      <c r="G157" s="43">
        <f t="shared" si="849"/>
        <v>399560.594675</v>
      </c>
      <c r="H157" s="43">
        <f t="shared" si="849"/>
        <v>429753.16367500002</v>
      </c>
      <c r="K157" s="43">
        <f t="shared" si="850"/>
        <v>668692.30807500007</v>
      </c>
      <c r="L157" s="43">
        <f t="shared" si="850"/>
        <v>424246.69017500005</v>
      </c>
      <c r="M157" s="43">
        <f t="shared" si="850"/>
        <v>413469.60517499998</v>
      </c>
      <c r="N157" s="43">
        <f t="shared" si="850"/>
        <v>399560.594675</v>
      </c>
      <c r="O157" s="43">
        <f t="shared" si="850"/>
        <v>429753.16367500002</v>
      </c>
      <c r="R157" s="43">
        <f t="shared" si="851"/>
        <v>668692.30807500007</v>
      </c>
      <c r="S157" s="43">
        <f t="shared" si="851"/>
        <v>424246.69017500005</v>
      </c>
      <c r="T157" s="43">
        <f t="shared" si="851"/>
        <v>413469.60517499998</v>
      </c>
      <c r="U157" s="43">
        <f t="shared" si="851"/>
        <v>399560.594675</v>
      </c>
      <c r="V157" s="43">
        <f t="shared" si="851"/>
        <v>429753.16367500002</v>
      </c>
      <c r="Y157" s="43">
        <f t="shared" si="852"/>
        <v>668692.30807500007</v>
      </c>
      <c r="Z157" s="43">
        <f t="shared" si="852"/>
        <v>424246.69017500005</v>
      </c>
      <c r="AA157" s="43">
        <f t="shared" si="852"/>
        <v>413469.60517499998</v>
      </c>
      <c r="AB157" s="43">
        <f t="shared" si="852"/>
        <v>399560.594675</v>
      </c>
      <c r="AC157" s="43">
        <f t="shared" si="852"/>
        <v>429753.16367500002</v>
      </c>
      <c r="AK157" s="142"/>
      <c r="AX157" s="142"/>
      <c r="AZ157" s="42" t="s">
        <v>302</v>
      </c>
      <c r="BA157" s="43">
        <f t="shared" si="853"/>
        <v>668692.30807500007</v>
      </c>
      <c r="BB157" s="43">
        <f t="shared" si="853"/>
        <v>424246.69017500005</v>
      </c>
      <c r="BC157" s="43">
        <f t="shared" si="853"/>
        <v>413469.60517499998</v>
      </c>
      <c r="BD157" s="43">
        <f t="shared" si="853"/>
        <v>399560.594675</v>
      </c>
      <c r="BE157" s="43">
        <f t="shared" si="853"/>
        <v>429753.16367500002</v>
      </c>
      <c r="BH157" s="43">
        <f t="shared" si="854"/>
        <v>668692.30807500007</v>
      </c>
      <c r="BI157" s="43">
        <f t="shared" si="854"/>
        <v>424246.69017500005</v>
      </c>
      <c r="BJ157" s="43">
        <f t="shared" si="854"/>
        <v>413469.60517499998</v>
      </c>
      <c r="BK157" s="43">
        <f t="shared" si="854"/>
        <v>399560.594675</v>
      </c>
      <c r="BL157" s="43">
        <f t="shared" si="854"/>
        <v>429753.16367500002</v>
      </c>
      <c r="BO157" s="43">
        <f t="shared" si="855"/>
        <v>668692.30807500007</v>
      </c>
      <c r="BP157" s="43">
        <f t="shared" si="855"/>
        <v>424246.69017500005</v>
      </c>
      <c r="BQ157" s="43">
        <f t="shared" si="855"/>
        <v>413469.60517499998</v>
      </c>
      <c r="BR157" s="43">
        <f t="shared" si="855"/>
        <v>399560.594675</v>
      </c>
      <c r="BS157" s="43">
        <f t="shared" si="855"/>
        <v>429753.16367500002</v>
      </c>
      <c r="BV157" s="43">
        <f t="shared" si="856"/>
        <v>668692.30807500007</v>
      </c>
      <c r="BW157" s="43">
        <f t="shared" si="856"/>
        <v>424246.69017500005</v>
      </c>
      <c r="BX157" s="43">
        <f t="shared" si="856"/>
        <v>413469.60517499998</v>
      </c>
      <c r="BY157" s="43">
        <f t="shared" si="856"/>
        <v>399560.594675</v>
      </c>
      <c r="BZ157" s="43">
        <f t="shared" si="856"/>
        <v>429753.16367500002</v>
      </c>
      <c r="CH157" s="142"/>
    </row>
    <row r="158" spans="1:86" x14ac:dyDescent="0.3">
      <c r="A158" s="142"/>
      <c r="C158" s="42" t="s">
        <v>334</v>
      </c>
      <c r="D158" s="43">
        <f>D131</f>
        <v>120000</v>
      </c>
      <c r="E158" s="43">
        <f>E131</f>
        <v>120000</v>
      </c>
      <c r="F158" s="43">
        <f>F131</f>
        <v>120000</v>
      </c>
      <c r="G158" s="43">
        <f>G131</f>
        <v>120000</v>
      </c>
      <c r="H158" s="43">
        <f>H131</f>
        <v>120000</v>
      </c>
      <c r="K158" s="43">
        <f>K131</f>
        <v>120000</v>
      </c>
      <c r="L158" s="43">
        <f>L131</f>
        <v>120000</v>
      </c>
      <c r="M158" s="43">
        <f>M131</f>
        <v>120000</v>
      </c>
      <c r="N158" s="43">
        <f>N131</f>
        <v>120000</v>
      </c>
      <c r="O158" s="43">
        <f>O131</f>
        <v>120000</v>
      </c>
      <c r="R158" s="43">
        <f>R131</f>
        <v>120000</v>
      </c>
      <c r="S158" s="43">
        <f>S131</f>
        <v>120000</v>
      </c>
      <c r="T158" s="43">
        <f>T131</f>
        <v>120000</v>
      </c>
      <c r="U158" s="43">
        <f>U131</f>
        <v>120000</v>
      </c>
      <c r="V158" s="43">
        <f>V131</f>
        <v>120000</v>
      </c>
      <c r="Y158" s="43">
        <f>Y131</f>
        <v>120000</v>
      </c>
      <c r="Z158" s="43">
        <f>Z131</f>
        <v>120000</v>
      </c>
      <c r="AA158" s="43">
        <f>AA131</f>
        <v>120000</v>
      </c>
      <c r="AB158" s="43">
        <f>AB131</f>
        <v>120000</v>
      </c>
      <c r="AC158" s="43">
        <f>AC131</f>
        <v>120000</v>
      </c>
      <c r="AK158" s="142"/>
      <c r="AX158" s="142"/>
      <c r="AZ158" s="42" t="s">
        <v>334</v>
      </c>
      <c r="BA158" s="43">
        <f>BA131</f>
        <v>120000</v>
      </c>
      <c r="BB158" s="43">
        <f>BB131</f>
        <v>120000</v>
      </c>
      <c r="BC158" s="43">
        <f>BC131</f>
        <v>120000</v>
      </c>
      <c r="BD158" s="43">
        <f>BD131</f>
        <v>120000</v>
      </c>
      <c r="BE158" s="43">
        <f>BE131</f>
        <v>120000</v>
      </c>
      <c r="BH158" s="43">
        <f>BH131</f>
        <v>120000</v>
      </c>
      <c r="BI158" s="43">
        <f>BI131</f>
        <v>120000</v>
      </c>
      <c r="BJ158" s="43">
        <f>BJ131</f>
        <v>120000</v>
      </c>
      <c r="BK158" s="43">
        <f>BK131</f>
        <v>120000</v>
      </c>
      <c r="BL158" s="43">
        <f>BL131</f>
        <v>120000</v>
      </c>
      <c r="BO158" s="43">
        <f>BO131</f>
        <v>120000</v>
      </c>
      <c r="BP158" s="43">
        <f>BP131</f>
        <v>120000</v>
      </c>
      <c r="BQ158" s="43">
        <f>BQ131</f>
        <v>120000</v>
      </c>
      <c r="BR158" s="43">
        <f>BR131</f>
        <v>120000</v>
      </c>
      <c r="BS158" s="43">
        <f>BS131</f>
        <v>120000</v>
      </c>
      <c r="BV158" s="43">
        <f>BV131</f>
        <v>120000</v>
      </c>
      <c r="BW158" s="43">
        <f>BW131</f>
        <v>120000</v>
      </c>
      <c r="BX158" s="43">
        <f>BX131</f>
        <v>120000</v>
      </c>
      <c r="BY158" s="43">
        <f>BY131</f>
        <v>120000</v>
      </c>
      <c r="BZ158" s="43">
        <f>BZ131</f>
        <v>120000</v>
      </c>
      <c r="CH158" s="142"/>
    </row>
    <row r="159" spans="1:86" x14ac:dyDescent="0.3">
      <c r="A159" s="142"/>
      <c r="C159" s="42" t="s">
        <v>354</v>
      </c>
      <c r="D159" s="43">
        <f>D132</f>
        <v>1043.7592500000003</v>
      </c>
      <c r="E159" s="43">
        <f t="shared" ref="E159:H159" si="857">E132</f>
        <v>1043.7592500000003</v>
      </c>
      <c r="F159" s="43">
        <f t="shared" si="857"/>
        <v>1043.7592500000003</v>
      </c>
      <c r="G159" s="43">
        <f t="shared" si="857"/>
        <v>1043.7592500000003</v>
      </c>
      <c r="H159" s="43">
        <f t="shared" si="857"/>
        <v>1043.7592500000003</v>
      </c>
      <c r="K159" s="43">
        <f>K132</f>
        <v>1043.7592500000003</v>
      </c>
      <c r="L159" s="43">
        <f t="shared" ref="L159:O159" si="858">L132</f>
        <v>1043.7592500000003</v>
      </c>
      <c r="M159" s="43">
        <f t="shared" si="858"/>
        <v>1043.7592500000003</v>
      </c>
      <c r="N159" s="43">
        <f t="shared" si="858"/>
        <v>1043.7592500000003</v>
      </c>
      <c r="O159" s="43">
        <f t="shared" si="858"/>
        <v>1043.7592500000003</v>
      </c>
      <c r="R159" s="43">
        <f>R132</f>
        <v>1043.7592500000003</v>
      </c>
      <c r="S159" s="43">
        <f t="shared" ref="S159:V159" si="859">S132</f>
        <v>1043.7592500000003</v>
      </c>
      <c r="T159" s="43">
        <f t="shared" si="859"/>
        <v>1043.7592500000003</v>
      </c>
      <c r="U159" s="43">
        <f t="shared" si="859"/>
        <v>1043.7592500000003</v>
      </c>
      <c r="V159" s="43">
        <f t="shared" si="859"/>
        <v>1043.7592500000003</v>
      </c>
      <c r="Y159" s="43">
        <f>Y132</f>
        <v>1043.7592500000003</v>
      </c>
      <c r="Z159" s="43">
        <f t="shared" ref="Z159:AC159" si="860">Z132</f>
        <v>1043.7592500000003</v>
      </c>
      <c r="AA159" s="43">
        <f t="shared" si="860"/>
        <v>1043.7592500000003</v>
      </c>
      <c r="AB159" s="43">
        <f t="shared" si="860"/>
        <v>1043.7592500000003</v>
      </c>
      <c r="AC159" s="43">
        <f t="shared" si="860"/>
        <v>1043.7592500000003</v>
      </c>
      <c r="AK159" s="142"/>
      <c r="AX159" s="142"/>
      <c r="AZ159" s="42" t="s">
        <v>354</v>
      </c>
      <c r="BA159" s="43">
        <f>EnU!$AB$48*(1000000/$BA$10)</f>
        <v>1043.7592500000003</v>
      </c>
      <c r="BB159" s="43">
        <f>EnU!$AB$48*(1000000/$BA$10)</f>
        <v>1043.7592500000003</v>
      </c>
      <c r="BC159" s="43">
        <f>EnU!$AB$48*(1000000/$BA$10)</f>
        <v>1043.7592500000003</v>
      </c>
      <c r="BD159" s="43">
        <f>EnU!$AB$48*(1000000/$BA$10)</f>
        <v>1043.7592500000003</v>
      </c>
      <c r="BE159" s="43">
        <f>EnU!$AB$48*(1000000/$BA$10)</f>
        <v>1043.7592500000003</v>
      </c>
      <c r="BH159" s="43">
        <f>EnU!$AB$48*(1000000/$BA$10)</f>
        <v>1043.7592500000003</v>
      </c>
      <c r="BI159" s="43">
        <f>EnU!$AB$48*(1000000/$BA$10)</f>
        <v>1043.7592500000003</v>
      </c>
      <c r="BJ159" s="43">
        <f>EnU!$AB$48*(1000000/$BA$10)</f>
        <v>1043.7592500000003</v>
      </c>
      <c r="BK159" s="43">
        <f>EnU!$AB$48*(1000000/$BA$10)</f>
        <v>1043.7592500000003</v>
      </c>
      <c r="BL159" s="43">
        <f>EnU!$AB$48*(1000000/$BA$10)</f>
        <v>1043.7592500000003</v>
      </c>
      <c r="BO159" s="43">
        <f>EnU!$AB$48*(1000000/$BA$10)</f>
        <v>1043.7592500000003</v>
      </c>
      <c r="BP159" s="43">
        <f>EnU!$AB$48*(1000000/$BA$10)</f>
        <v>1043.7592500000003</v>
      </c>
      <c r="BQ159" s="43">
        <f>EnU!$AB$48*(1000000/$BA$10)</f>
        <v>1043.7592500000003</v>
      </c>
      <c r="BR159" s="43">
        <f>EnU!$AB$48*(1000000/$BA$10)</f>
        <v>1043.7592500000003</v>
      </c>
      <c r="BS159" s="43">
        <f>EnU!$AB$48*(1000000/$BA$10)</f>
        <v>1043.7592500000003</v>
      </c>
      <c r="BV159" s="43">
        <f>EnU!$AB$48*(1000000/$BA$10)</f>
        <v>1043.7592500000003</v>
      </c>
      <c r="BW159" s="43">
        <f>EnU!$AB$48*(1000000/$BA$10)</f>
        <v>1043.7592500000003</v>
      </c>
      <c r="BX159" s="43">
        <f>EnU!$AB$48*(1000000/$BA$10)</f>
        <v>1043.7592500000003</v>
      </c>
      <c r="BY159" s="43">
        <f>EnU!$AB$48*(1000000/$BA$10)</f>
        <v>1043.7592500000003</v>
      </c>
      <c r="BZ159" s="43">
        <f>EnU!$AB$48*(1000000/$BA$10)</f>
        <v>1043.7592500000003</v>
      </c>
      <c r="CH159" s="142"/>
    </row>
    <row r="160" spans="1:86" x14ac:dyDescent="0.3">
      <c r="A160" s="142"/>
      <c r="C160" s="42" t="s">
        <v>455</v>
      </c>
      <c r="D160" s="43">
        <f>SUMA(D157:D159)</f>
        <v>789736.06732500007</v>
      </c>
      <c r="E160" s="43">
        <f t="shared" ref="E160" si="861">SUMA(E157:E159)</f>
        <v>545290.44942500012</v>
      </c>
      <c r="F160" s="43">
        <f t="shared" ref="F160" si="862">SUMA(F157:F159)</f>
        <v>534513.36442499992</v>
      </c>
      <c r="G160" s="43">
        <f t="shared" ref="G160" si="863">SUMA(G157:G159)</f>
        <v>520604.353925</v>
      </c>
      <c r="H160" s="43">
        <f t="shared" ref="H160" si="864">SUMA(H157:H159)</f>
        <v>550796.92292499996</v>
      </c>
      <c r="K160" s="43">
        <f>SUMA(K157:K159)</f>
        <v>789736.06732500007</v>
      </c>
      <c r="L160" s="43">
        <f t="shared" ref="L160" si="865">SUMA(L157:L159)</f>
        <v>545290.44942500012</v>
      </c>
      <c r="M160" s="43">
        <f t="shared" ref="M160" si="866">SUMA(M157:M159)</f>
        <v>534513.36442499992</v>
      </c>
      <c r="N160" s="43">
        <f t="shared" ref="N160" si="867">SUMA(N157:N159)</f>
        <v>520604.353925</v>
      </c>
      <c r="O160" s="43">
        <f t="shared" ref="O160" si="868">SUMA(O157:O159)</f>
        <v>550796.92292499996</v>
      </c>
      <c r="R160" s="43">
        <f>SUMA(R157:R159)</f>
        <v>789736.06732500007</v>
      </c>
      <c r="S160" s="43">
        <f t="shared" ref="S160" si="869">SUMA(S157:S159)</f>
        <v>545290.44942500012</v>
      </c>
      <c r="T160" s="43">
        <f t="shared" ref="T160" si="870">SUMA(T157:T159)</f>
        <v>534513.36442499992</v>
      </c>
      <c r="U160" s="43">
        <f t="shared" ref="U160" si="871">SUMA(U157:U159)</f>
        <v>520604.353925</v>
      </c>
      <c r="V160" s="43">
        <f t="shared" ref="V160" si="872">SUMA(V157:V159)</f>
        <v>550796.92292499996</v>
      </c>
      <c r="Y160" s="43">
        <f>SUMA(Y157:Y159)</f>
        <v>789736.06732500007</v>
      </c>
      <c r="Z160" s="43">
        <f t="shared" ref="Z160" si="873">SUMA(Z157:Z159)</f>
        <v>545290.44942500012</v>
      </c>
      <c r="AA160" s="43">
        <f t="shared" ref="AA160" si="874">SUMA(AA157:AA159)</f>
        <v>534513.36442499992</v>
      </c>
      <c r="AB160" s="43">
        <f t="shared" ref="AB160" si="875">SUMA(AB157:AB159)</f>
        <v>520604.353925</v>
      </c>
      <c r="AC160" s="43">
        <f t="shared" ref="AC160" si="876">SUMA(AC157:AC159)</f>
        <v>550796.92292499996</v>
      </c>
      <c r="AK160" s="142"/>
      <c r="AX160" s="142"/>
      <c r="AZ160" s="42" t="s">
        <v>455</v>
      </c>
      <c r="BA160" s="43">
        <f>SUMA(BA157:BA159)</f>
        <v>789736.06732500007</v>
      </c>
      <c r="BB160" s="43">
        <f t="shared" ref="BB160" si="877">SUMA(BB157:BB159)</f>
        <v>545290.44942500012</v>
      </c>
      <c r="BC160" s="43">
        <f t="shared" ref="BC160" si="878">SUMA(BC157:BC159)</f>
        <v>534513.36442499992</v>
      </c>
      <c r="BD160" s="43">
        <f t="shared" ref="BD160" si="879">SUMA(BD157:BD159)</f>
        <v>520604.353925</v>
      </c>
      <c r="BE160" s="43">
        <f t="shared" ref="BE160" si="880">SUMA(BE157:BE159)</f>
        <v>550796.92292499996</v>
      </c>
      <c r="BH160" s="43">
        <f>SUMA(BH157:BH159)</f>
        <v>789736.06732500007</v>
      </c>
      <c r="BI160" s="43">
        <f t="shared" ref="BI160" si="881">SUMA(BI157:BI159)</f>
        <v>545290.44942500012</v>
      </c>
      <c r="BJ160" s="43">
        <f t="shared" ref="BJ160" si="882">SUMA(BJ157:BJ159)</f>
        <v>534513.36442499992</v>
      </c>
      <c r="BK160" s="43">
        <f t="shared" ref="BK160" si="883">SUMA(BK157:BK159)</f>
        <v>520604.353925</v>
      </c>
      <c r="BL160" s="43">
        <f t="shared" ref="BL160" si="884">SUMA(BL157:BL159)</f>
        <v>550796.92292499996</v>
      </c>
      <c r="BO160" s="43">
        <f>SUMA(BO157:BO159)</f>
        <v>789736.06732500007</v>
      </c>
      <c r="BP160" s="43">
        <f t="shared" ref="BP160" si="885">SUMA(BP157:BP159)</f>
        <v>545290.44942500012</v>
      </c>
      <c r="BQ160" s="43">
        <f t="shared" ref="BQ160" si="886">SUMA(BQ157:BQ159)</f>
        <v>534513.36442499992</v>
      </c>
      <c r="BR160" s="43">
        <f t="shared" ref="BR160" si="887">SUMA(BR157:BR159)</f>
        <v>520604.353925</v>
      </c>
      <c r="BS160" s="43">
        <f t="shared" ref="BS160" si="888">SUMA(BS157:BS159)</f>
        <v>550796.92292499996</v>
      </c>
      <c r="BV160" s="43">
        <f>SUMA(BV157:BV159)</f>
        <v>789736.06732500007</v>
      </c>
      <c r="BW160" s="43">
        <f t="shared" ref="BW160" si="889">SUMA(BW157:BW159)</f>
        <v>545290.44942500012</v>
      </c>
      <c r="BX160" s="43">
        <f t="shared" ref="BX160" si="890">SUMA(BX157:BX159)</f>
        <v>534513.36442499992</v>
      </c>
      <c r="BY160" s="43">
        <f t="shared" ref="BY160" si="891">SUMA(BY157:BY159)</f>
        <v>520604.353925</v>
      </c>
      <c r="BZ160" s="43">
        <f t="shared" ref="BZ160" si="892">SUMA(BZ157:BZ159)</f>
        <v>550796.92292499996</v>
      </c>
      <c r="CH160" s="142"/>
    </row>
    <row r="161" spans="1:86" x14ac:dyDescent="0.3">
      <c r="A161" s="142"/>
      <c r="C161" s="42" t="s">
        <v>1</v>
      </c>
      <c r="D161" s="316">
        <f t="shared" ref="D161:H165" si="893">D107</f>
        <v>0</v>
      </c>
      <c r="E161" s="316">
        <f t="shared" si="893"/>
        <v>0</v>
      </c>
      <c r="F161" s="316">
        <f t="shared" si="893"/>
        <v>0</v>
      </c>
      <c r="G161" s="316">
        <f t="shared" si="893"/>
        <v>0</v>
      </c>
      <c r="H161" s="316">
        <f t="shared" si="893"/>
        <v>0</v>
      </c>
      <c r="K161" s="43">
        <f t="shared" ref="K161:O165" si="894">K107</f>
        <v>0</v>
      </c>
      <c r="L161" s="43">
        <f t="shared" si="894"/>
        <v>0</v>
      </c>
      <c r="M161" s="43">
        <f t="shared" si="894"/>
        <v>0</v>
      </c>
      <c r="N161" s="43">
        <f t="shared" si="894"/>
        <v>0</v>
      </c>
      <c r="O161" s="43">
        <f t="shared" si="894"/>
        <v>0</v>
      </c>
      <c r="R161" s="43">
        <f t="shared" ref="R161:V165" si="895">R107</f>
        <v>0</v>
      </c>
      <c r="S161" s="43">
        <f t="shared" si="895"/>
        <v>0</v>
      </c>
      <c r="T161" s="43">
        <f t="shared" si="895"/>
        <v>0</v>
      </c>
      <c r="U161" s="43">
        <f t="shared" si="895"/>
        <v>0</v>
      </c>
      <c r="V161" s="43">
        <f t="shared" si="895"/>
        <v>0</v>
      </c>
      <c r="Y161" s="43">
        <f t="shared" ref="Y161:AC165" si="896">Y107</f>
        <v>0</v>
      </c>
      <c r="Z161" s="43">
        <f t="shared" si="896"/>
        <v>0</v>
      </c>
      <c r="AA161" s="43">
        <f t="shared" si="896"/>
        <v>0</v>
      </c>
      <c r="AB161" s="43">
        <f t="shared" si="896"/>
        <v>0</v>
      </c>
      <c r="AC161" s="43">
        <f t="shared" si="896"/>
        <v>0</v>
      </c>
      <c r="AK161" s="142"/>
      <c r="AX161" s="142"/>
      <c r="AZ161" s="42" t="s">
        <v>1</v>
      </c>
      <c r="BA161" s="316">
        <f t="shared" ref="BA161:BE165" si="897">BA107</f>
        <v>0</v>
      </c>
      <c r="BB161" s="316">
        <f t="shared" si="897"/>
        <v>0</v>
      </c>
      <c r="BC161" s="316">
        <f t="shared" si="897"/>
        <v>0</v>
      </c>
      <c r="BD161" s="316">
        <f t="shared" si="897"/>
        <v>0</v>
      </c>
      <c r="BE161" s="316">
        <f t="shared" si="897"/>
        <v>0</v>
      </c>
      <c r="BH161" s="43">
        <f t="shared" ref="BH161:BL165" si="898">BH107</f>
        <v>0</v>
      </c>
      <c r="BI161" s="43">
        <f t="shared" si="898"/>
        <v>0</v>
      </c>
      <c r="BJ161" s="43">
        <f t="shared" si="898"/>
        <v>0</v>
      </c>
      <c r="BK161" s="43">
        <f t="shared" si="898"/>
        <v>0</v>
      </c>
      <c r="BL161" s="43">
        <f t="shared" si="898"/>
        <v>0</v>
      </c>
      <c r="BO161" s="43">
        <f t="shared" ref="BO161:BS165" si="899">BO107</f>
        <v>0</v>
      </c>
      <c r="BP161" s="43">
        <f t="shared" si="899"/>
        <v>0</v>
      </c>
      <c r="BQ161" s="43">
        <f t="shared" si="899"/>
        <v>0</v>
      </c>
      <c r="BR161" s="43">
        <f t="shared" si="899"/>
        <v>0</v>
      </c>
      <c r="BS161" s="43">
        <f t="shared" si="899"/>
        <v>0</v>
      </c>
      <c r="BV161" s="43">
        <f t="shared" ref="BV161:BZ165" si="900">BV107</f>
        <v>0</v>
      </c>
      <c r="BW161" s="43">
        <f t="shared" si="900"/>
        <v>0</v>
      </c>
      <c r="BX161" s="43">
        <f t="shared" si="900"/>
        <v>0</v>
      </c>
      <c r="BY161" s="43">
        <f t="shared" si="900"/>
        <v>0</v>
      </c>
      <c r="BZ161" s="43">
        <f t="shared" si="900"/>
        <v>0</v>
      </c>
      <c r="CH161" s="142"/>
    </row>
    <row r="162" spans="1:86" x14ac:dyDescent="0.3">
      <c r="A162" s="142"/>
      <c r="C162" s="42" t="s">
        <v>439</v>
      </c>
      <c r="D162" s="43">
        <f t="shared" si="893"/>
        <v>90973.606732500019</v>
      </c>
      <c r="E162" s="43">
        <f t="shared" si="893"/>
        <v>66529.044942500012</v>
      </c>
      <c r="F162" s="43">
        <f t="shared" si="893"/>
        <v>65451.336442499996</v>
      </c>
      <c r="G162" s="43">
        <f t="shared" si="893"/>
        <v>64060.43539250001</v>
      </c>
      <c r="H162" s="43">
        <f t="shared" si="893"/>
        <v>67079.692292499996</v>
      </c>
      <c r="K162" s="43">
        <f t="shared" si="894"/>
        <v>90973.606732500019</v>
      </c>
      <c r="L162" s="43">
        <f t="shared" si="894"/>
        <v>66529.044942500012</v>
      </c>
      <c r="M162" s="43">
        <f t="shared" si="894"/>
        <v>65451.336442499996</v>
      </c>
      <c r="N162" s="43">
        <f t="shared" si="894"/>
        <v>64060.43539250001</v>
      </c>
      <c r="O162" s="43">
        <f t="shared" si="894"/>
        <v>67079.692292499996</v>
      </c>
      <c r="R162" s="43">
        <f t="shared" si="895"/>
        <v>90973.606732500019</v>
      </c>
      <c r="S162" s="43">
        <f t="shared" si="895"/>
        <v>66529.044942500012</v>
      </c>
      <c r="T162" s="43">
        <f t="shared" si="895"/>
        <v>65451.336442499996</v>
      </c>
      <c r="U162" s="43">
        <f t="shared" si="895"/>
        <v>64060.43539250001</v>
      </c>
      <c r="V162" s="43">
        <f t="shared" si="895"/>
        <v>67079.692292499996</v>
      </c>
      <c r="Y162" s="43">
        <f t="shared" si="896"/>
        <v>90973.606732500019</v>
      </c>
      <c r="Z162" s="43">
        <f t="shared" si="896"/>
        <v>66529.044942500012</v>
      </c>
      <c r="AA162" s="43">
        <f t="shared" si="896"/>
        <v>65451.336442499996</v>
      </c>
      <c r="AB162" s="43">
        <f t="shared" si="896"/>
        <v>64060.43539250001</v>
      </c>
      <c r="AC162" s="43">
        <f t="shared" si="896"/>
        <v>67079.692292499996</v>
      </c>
      <c r="AK162" s="142"/>
      <c r="AX162" s="142"/>
      <c r="AZ162" s="42" t="s">
        <v>439</v>
      </c>
      <c r="BA162" s="43">
        <f t="shared" si="897"/>
        <v>90973.606732500019</v>
      </c>
      <c r="BB162" s="43">
        <f t="shared" si="897"/>
        <v>66529.044942500012</v>
      </c>
      <c r="BC162" s="43">
        <f t="shared" si="897"/>
        <v>65451.336442499996</v>
      </c>
      <c r="BD162" s="43">
        <f t="shared" si="897"/>
        <v>64060.43539250001</v>
      </c>
      <c r="BE162" s="43">
        <f t="shared" si="897"/>
        <v>67079.692292499996</v>
      </c>
      <c r="BH162" s="43">
        <f t="shared" si="898"/>
        <v>90973.606732500019</v>
      </c>
      <c r="BI162" s="43">
        <f t="shared" si="898"/>
        <v>66529.044942500012</v>
      </c>
      <c r="BJ162" s="43">
        <f t="shared" si="898"/>
        <v>65451.336442499996</v>
      </c>
      <c r="BK162" s="43">
        <f t="shared" si="898"/>
        <v>64060.43539250001</v>
      </c>
      <c r="BL162" s="43">
        <f t="shared" si="898"/>
        <v>67079.692292499996</v>
      </c>
      <c r="BO162" s="43">
        <f t="shared" si="899"/>
        <v>90973.606732500019</v>
      </c>
      <c r="BP162" s="43">
        <f t="shared" si="899"/>
        <v>66529.044942500012</v>
      </c>
      <c r="BQ162" s="43">
        <f t="shared" si="899"/>
        <v>65451.336442499996</v>
      </c>
      <c r="BR162" s="43">
        <f t="shared" si="899"/>
        <v>64060.43539250001</v>
      </c>
      <c r="BS162" s="43">
        <f t="shared" si="899"/>
        <v>67079.692292499996</v>
      </c>
      <c r="BV162" s="43">
        <f t="shared" si="900"/>
        <v>90973.606732500019</v>
      </c>
      <c r="BW162" s="43">
        <f t="shared" si="900"/>
        <v>66529.044942500012</v>
      </c>
      <c r="BX162" s="43">
        <f t="shared" si="900"/>
        <v>65451.336442499996</v>
      </c>
      <c r="BY162" s="43">
        <f t="shared" si="900"/>
        <v>64060.43539250001</v>
      </c>
      <c r="BZ162" s="43">
        <f t="shared" si="900"/>
        <v>67079.692292499996</v>
      </c>
      <c r="CH162" s="142"/>
    </row>
    <row r="163" spans="1:86" x14ac:dyDescent="0.3">
      <c r="A163" s="142"/>
      <c r="C163" s="42" t="s">
        <v>445</v>
      </c>
      <c r="D163" s="43">
        <f t="shared" si="893"/>
        <v>34436.191220424022</v>
      </c>
      <c r="E163" s="43">
        <f t="shared" si="893"/>
        <v>16866.814906016716</v>
      </c>
      <c r="F163" s="43">
        <f t="shared" si="893"/>
        <v>16867.03042427422</v>
      </c>
      <c r="G163" s="43">
        <f t="shared" si="893"/>
        <v>16693.594449136493</v>
      </c>
      <c r="H163" s="43">
        <f t="shared" si="893"/>
        <v>23145.283413305478</v>
      </c>
      <c r="K163" s="43">
        <f t="shared" si="894"/>
        <v>34436.191220424022</v>
      </c>
      <c r="L163" s="43">
        <f t="shared" si="894"/>
        <v>16866.814906016716</v>
      </c>
      <c r="M163" s="43">
        <f t="shared" si="894"/>
        <v>16867.03042427422</v>
      </c>
      <c r="N163" s="43">
        <f t="shared" si="894"/>
        <v>16693.594449136493</v>
      </c>
      <c r="O163" s="43">
        <f t="shared" si="894"/>
        <v>23145.283413305478</v>
      </c>
      <c r="R163" s="43">
        <f t="shared" si="895"/>
        <v>34436.191220424022</v>
      </c>
      <c r="S163" s="43">
        <f t="shared" si="895"/>
        <v>16866.814906016716</v>
      </c>
      <c r="T163" s="43">
        <f t="shared" si="895"/>
        <v>16867.03042427422</v>
      </c>
      <c r="U163" s="43">
        <f t="shared" si="895"/>
        <v>16693.594449136493</v>
      </c>
      <c r="V163" s="43">
        <f t="shared" si="895"/>
        <v>23145.283413305478</v>
      </c>
      <c r="Y163" s="43">
        <f t="shared" si="896"/>
        <v>34436.191220424022</v>
      </c>
      <c r="Z163" s="43">
        <f t="shared" si="896"/>
        <v>16866.814906016716</v>
      </c>
      <c r="AA163" s="43">
        <f t="shared" si="896"/>
        <v>16867.03042427422</v>
      </c>
      <c r="AB163" s="43">
        <f t="shared" si="896"/>
        <v>16693.594449136493</v>
      </c>
      <c r="AC163" s="43">
        <f t="shared" si="896"/>
        <v>23145.283413305478</v>
      </c>
      <c r="AK163" s="142"/>
      <c r="AX163" s="142"/>
      <c r="AZ163" s="42" t="s">
        <v>445</v>
      </c>
      <c r="BA163" s="43">
        <f t="shared" si="897"/>
        <v>34436.191220424022</v>
      </c>
      <c r="BB163" s="43">
        <f t="shared" si="897"/>
        <v>16866.814906016716</v>
      </c>
      <c r="BC163" s="43">
        <f t="shared" si="897"/>
        <v>16867.03042427422</v>
      </c>
      <c r="BD163" s="43">
        <f t="shared" si="897"/>
        <v>16693.594449136493</v>
      </c>
      <c r="BE163" s="43">
        <f t="shared" si="897"/>
        <v>23145.283413305478</v>
      </c>
      <c r="BH163" s="43">
        <f t="shared" si="898"/>
        <v>34436.191220424022</v>
      </c>
      <c r="BI163" s="43">
        <f t="shared" si="898"/>
        <v>16866.814906016716</v>
      </c>
      <c r="BJ163" s="43">
        <f t="shared" si="898"/>
        <v>16867.03042427422</v>
      </c>
      <c r="BK163" s="43">
        <f t="shared" si="898"/>
        <v>16693.594449136493</v>
      </c>
      <c r="BL163" s="43">
        <f t="shared" si="898"/>
        <v>23145.283413305478</v>
      </c>
      <c r="BO163" s="43">
        <f t="shared" si="899"/>
        <v>34436.191220424022</v>
      </c>
      <c r="BP163" s="43">
        <f t="shared" si="899"/>
        <v>16866.814906016716</v>
      </c>
      <c r="BQ163" s="43">
        <f t="shared" si="899"/>
        <v>16867.03042427422</v>
      </c>
      <c r="BR163" s="43">
        <f t="shared" si="899"/>
        <v>16693.594449136493</v>
      </c>
      <c r="BS163" s="43">
        <f t="shared" si="899"/>
        <v>23145.283413305478</v>
      </c>
      <c r="BV163" s="43">
        <f t="shared" si="900"/>
        <v>34436.191220424022</v>
      </c>
      <c r="BW163" s="43">
        <f t="shared" si="900"/>
        <v>16866.814906016716</v>
      </c>
      <c r="BX163" s="43">
        <f t="shared" si="900"/>
        <v>16867.03042427422</v>
      </c>
      <c r="BY163" s="43">
        <f t="shared" si="900"/>
        <v>16693.594449136493</v>
      </c>
      <c r="BZ163" s="43">
        <f t="shared" si="900"/>
        <v>23145.283413305478</v>
      </c>
      <c r="CH163" s="142"/>
    </row>
    <row r="164" spans="1:86" x14ac:dyDescent="0.3">
      <c r="A164" s="142"/>
      <c r="C164" s="42" t="s">
        <v>446</v>
      </c>
      <c r="D164" s="43">
        <f t="shared" si="893"/>
        <v>131440.79891434699</v>
      </c>
      <c r="E164" s="43">
        <f t="shared" si="893"/>
        <v>96302.046285532357</v>
      </c>
      <c r="F164" s="43">
        <f t="shared" si="893"/>
        <v>96302.477322047387</v>
      </c>
      <c r="G164" s="43">
        <f t="shared" si="893"/>
        <v>95955.605371771904</v>
      </c>
      <c r="H164" s="43">
        <f t="shared" si="893"/>
        <v>108858.98330010986</v>
      </c>
      <c r="K164" s="43">
        <f t="shared" si="894"/>
        <v>131440.79891434699</v>
      </c>
      <c r="L164" s="43">
        <f t="shared" si="894"/>
        <v>96302.046285532357</v>
      </c>
      <c r="M164" s="43">
        <f t="shared" si="894"/>
        <v>96302.477322047387</v>
      </c>
      <c r="N164" s="43">
        <f t="shared" si="894"/>
        <v>95955.605371771904</v>
      </c>
      <c r="O164" s="43">
        <f t="shared" si="894"/>
        <v>108858.98330010986</v>
      </c>
      <c r="R164" s="43">
        <f t="shared" si="895"/>
        <v>131440.79891434699</v>
      </c>
      <c r="S164" s="43">
        <f t="shared" si="895"/>
        <v>96302.046285532357</v>
      </c>
      <c r="T164" s="43">
        <f t="shared" si="895"/>
        <v>96302.477322047387</v>
      </c>
      <c r="U164" s="43">
        <f t="shared" si="895"/>
        <v>95955.605371771904</v>
      </c>
      <c r="V164" s="43">
        <f t="shared" si="895"/>
        <v>108858.98330010986</v>
      </c>
      <c r="Y164" s="43">
        <f t="shared" si="896"/>
        <v>131440.79891434699</v>
      </c>
      <c r="Z164" s="43">
        <f t="shared" si="896"/>
        <v>96302.046285532357</v>
      </c>
      <c r="AA164" s="43">
        <f t="shared" si="896"/>
        <v>96302.477322047387</v>
      </c>
      <c r="AB164" s="43">
        <f t="shared" si="896"/>
        <v>95955.605371771904</v>
      </c>
      <c r="AC164" s="43">
        <f t="shared" si="896"/>
        <v>108858.98330010986</v>
      </c>
      <c r="AK164" s="142"/>
      <c r="AX164" s="142"/>
      <c r="AZ164" s="42" t="s">
        <v>446</v>
      </c>
      <c r="BA164" s="43">
        <f t="shared" si="897"/>
        <v>131440.79891434699</v>
      </c>
      <c r="BB164" s="43">
        <f t="shared" si="897"/>
        <v>96302.046285532357</v>
      </c>
      <c r="BC164" s="43">
        <f t="shared" si="897"/>
        <v>96302.477322047387</v>
      </c>
      <c r="BD164" s="43">
        <f t="shared" si="897"/>
        <v>95955.605371771904</v>
      </c>
      <c r="BE164" s="43">
        <f t="shared" si="897"/>
        <v>108858.98330010986</v>
      </c>
      <c r="BH164" s="43">
        <f t="shared" si="898"/>
        <v>131440.79891434699</v>
      </c>
      <c r="BI164" s="43">
        <f t="shared" si="898"/>
        <v>96302.046285532357</v>
      </c>
      <c r="BJ164" s="43">
        <f t="shared" si="898"/>
        <v>96302.477322047387</v>
      </c>
      <c r="BK164" s="43">
        <f t="shared" si="898"/>
        <v>95955.605371771904</v>
      </c>
      <c r="BL164" s="43">
        <f t="shared" si="898"/>
        <v>108858.98330010986</v>
      </c>
      <c r="BO164" s="43">
        <f t="shared" si="899"/>
        <v>131440.79891434699</v>
      </c>
      <c r="BP164" s="43">
        <f t="shared" si="899"/>
        <v>96302.046285532357</v>
      </c>
      <c r="BQ164" s="43">
        <f t="shared" si="899"/>
        <v>96302.477322047387</v>
      </c>
      <c r="BR164" s="43">
        <f t="shared" si="899"/>
        <v>95955.605371771904</v>
      </c>
      <c r="BS164" s="43">
        <f t="shared" si="899"/>
        <v>108858.98330010986</v>
      </c>
      <c r="BV164" s="43">
        <f t="shared" si="900"/>
        <v>131440.79891434699</v>
      </c>
      <c r="BW164" s="43">
        <f t="shared" si="900"/>
        <v>96302.046285532357</v>
      </c>
      <c r="BX164" s="43">
        <f t="shared" si="900"/>
        <v>96302.477322047387</v>
      </c>
      <c r="BY164" s="43">
        <f t="shared" si="900"/>
        <v>95955.605371771904</v>
      </c>
      <c r="BZ164" s="43">
        <f t="shared" si="900"/>
        <v>108858.98330010986</v>
      </c>
      <c r="CH164" s="142"/>
    </row>
    <row r="165" spans="1:86" x14ac:dyDescent="0.3">
      <c r="A165" s="142"/>
      <c r="C165" s="42" t="s">
        <v>95</v>
      </c>
      <c r="D165" s="43">
        <f t="shared" si="893"/>
        <v>10</v>
      </c>
      <c r="E165" s="43">
        <f t="shared" si="893"/>
        <v>10</v>
      </c>
      <c r="F165" s="43">
        <f t="shared" si="893"/>
        <v>10</v>
      </c>
      <c r="G165" s="43">
        <f t="shared" si="893"/>
        <v>10</v>
      </c>
      <c r="H165" s="43">
        <f t="shared" si="893"/>
        <v>10</v>
      </c>
      <c r="K165" s="43">
        <f t="shared" si="894"/>
        <v>10</v>
      </c>
      <c r="L165" s="43">
        <f t="shared" si="894"/>
        <v>10</v>
      </c>
      <c r="M165" s="43">
        <f t="shared" si="894"/>
        <v>10</v>
      </c>
      <c r="N165" s="43">
        <f t="shared" si="894"/>
        <v>10</v>
      </c>
      <c r="O165" s="43">
        <f t="shared" si="894"/>
        <v>10</v>
      </c>
      <c r="R165" s="43">
        <f t="shared" si="895"/>
        <v>10</v>
      </c>
      <c r="S165" s="43">
        <f t="shared" si="895"/>
        <v>10</v>
      </c>
      <c r="T165" s="43">
        <f t="shared" si="895"/>
        <v>10</v>
      </c>
      <c r="U165" s="43">
        <f t="shared" si="895"/>
        <v>10</v>
      </c>
      <c r="V165" s="43">
        <f t="shared" si="895"/>
        <v>10</v>
      </c>
      <c r="Y165" s="43">
        <f t="shared" si="896"/>
        <v>10</v>
      </c>
      <c r="Z165" s="43">
        <f t="shared" si="896"/>
        <v>10</v>
      </c>
      <c r="AA165" s="43">
        <f t="shared" si="896"/>
        <v>10</v>
      </c>
      <c r="AB165" s="43">
        <f t="shared" si="896"/>
        <v>10</v>
      </c>
      <c r="AC165" s="43">
        <f t="shared" si="896"/>
        <v>10</v>
      </c>
      <c r="AK165" s="142"/>
      <c r="AX165" s="142"/>
      <c r="AZ165" s="42" t="s">
        <v>95</v>
      </c>
      <c r="BA165" s="43">
        <f t="shared" si="897"/>
        <v>10</v>
      </c>
      <c r="BB165" s="43">
        <f t="shared" si="897"/>
        <v>10</v>
      </c>
      <c r="BC165" s="43">
        <f t="shared" si="897"/>
        <v>10</v>
      </c>
      <c r="BD165" s="43">
        <f t="shared" si="897"/>
        <v>10</v>
      </c>
      <c r="BE165" s="43">
        <f t="shared" si="897"/>
        <v>10</v>
      </c>
      <c r="BH165" s="43">
        <f t="shared" si="898"/>
        <v>10</v>
      </c>
      <c r="BI165" s="43">
        <f t="shared" si="898"/>
        <v>10</v>
      </c>
      <c r="BJ165" s="43">
        <f t="shared" si="898"/>
        <v>10</v>
      </c>
      <c r="BK165" s="43">
        <f t="shared" si="898"/>
        <v>10</v>
      </c>
      <c r="BL165" s="43">
        <f t="shared" si="898"/>
        <v>10</v>
      </c>
      <c r="BO165" s="43">
        <f t="shared" si="899"/>
        <v>10</v>
      </c>
      <c r="BP165" s="43">
        <f t="shared" si="899"/>
        <v>10</v>
      </c>
      <c r="BQ165" s="43">
        <f t="shared" si="899"/>
        <v>10</v>
      </c>
      <c r="BR165" s="43">
        <f t="shared" si="899"/>
        <v>10</v>
      </c>
      <c r="BS165" s="43">
        <f t="shared" si="899"/>
        <v>10</v>
      </c>
      <c r="BV165" s="43">
        <f t="shared" si="900"/>
        <v>10</v>
      </c>
      <c r="BW165" s="43">
        <f t="shared" si="900"/>
        <v>10</v>
      </c>
      <c r="BX165" s="43">
        <f t="shared" si="900"/>
        <v>10</v>
      </c>
      <c r="BY165" s="43">
        <f t="shared" si="900"/>
        <v>10</v>
      </c>
      <c r="BZ165" s="43">
        <f t="shared" si="900"/>
        <v>10</v>
      </c>
      <c r="CH165" s="142"/>
    </row>
    <row r="166" spans="1:86" x14ac:dyDescent="0.3">
      <c r="A166" s="142"/>
      <c r="C166" s="42" t="s">
        <v>306</v>
      </c>
      <c r="D166" s="43">
        <f>SUMA(D160:D163)</f>
        <v>915145.86527792411</v>
      </c>
      <c r="E166" s="43">
        <f>SUMA(E160:E163)</f>
        <v>628686.30927351676</v>
      </c>
      <c r="F166" s="43">
        <f>SUMA(F160:F163)</f>
        <v>616831.73129177419</v>
      </c>
      <c r="G166" s="43">
        <f>SUMA(G160:G163)</f>
        <v>601358.38376663649</v>
      </c>
      <c r="H166" s="43">
        <f>SUMA(H160:H163)</f>
        <v>641021.89863080543</v>
      </c>
      <c r="K166" s="43">
        <f>SUMA(K160:K163)</f>
        <v>915145.86527792411</v>
      </c>
      <c r="L166" s="43">
        <f>SUMA(L160:L163)</f>
        <v>628686.30927351676</v>
      </c>
      <c r="M166" s="43">
        <f>SUMA(M160:M163)</f>
        <v>616831.73129177419</v>
      </c>
      <c r="N166" s="43">
        <f>SUMA(N160:N163)</f>
        <v>601358.38376663649</v>
      </c>
      <c r="O166" s="43">
        <f>SUMA(O160:O163)</f>
        <v>641021.89863080543</v>
      </c>
      <c r="R166" s="43">
        <f>SUMA(R160:R163)</f>
        <v>915145.86527792411</v>
      </c>
      <c r="S166" s="43">
        <f>SUMA(S160:S163)</f>
        <v>628686.30927351676</v>
      </c>
      <c r="T166" s="43">
        <f>SUMA(T160:T163)</f>
        <v>616831.73129177419</v>
      </c>
      <c r="U166" s="43">
        <f>SUMA(U160:U163)</f>
        <v>601358.38376663649</v>
      </c>
      <c r="V166" s="43">
        <f>SUMA(V160:V163)</f>
        <v>641021.89863080543</v>
      </c>
      <c r="Y166" s="43">
        <f>SUMA(Y160:Y163)</f>
        <v>915145.86527792411</v>
      </c>
      <c r="Z166" s="43">
        <f>SUMA(Z160:Z163)</f>
        <v>628686.30927351676</v>
      </c>
      <c r="AA166" s="43">
        <f>SUMA(AA160:AA163)</f>
        <v>616831.73129177419</v>
      </c>
      <c r="AB166" s="43">
        <f>SUMA(AB160:AB163)</f>
        <v>601358.38376663649</v>
      </c>
      <c r="AC166" s="43">
        <f>SUMA(AC160:AC163)</f>
        <v>641021.89863080543</v>
      </c>
      <c r="AK166" s="142"/>
      <c r="AX166" s="142"/>
      <c r="AZ166" s="42" t="s">
        <v>306</v>
      </c>
      <c r="BA166" s="43">
        <f>SUMA(BA160:BA163)</f>
        <v>915145.86527792411</v>
      </c>
      <c r="BB166" s="43">
        <f>SUMA(BB160:BB163)</f>
        <v>628686.30927351676</v>
      </c>
      <c r="BC166" s="43">
        <f>SUMA(BC160:BC163)</f>
        <v>616831.73129177419</v>
      </c>
      <c r="BD166" s="43">
        <f>SUMA(BD160:BD163)</f>
        <v>601358.38376663649</v>
      </c>
      <c r="BE166" s="43">
        <f>SUMA(BE160:BE163)</f>
        <v>641021.89863080543</v>
      </c>
      <c r="BH166" s="43">
        <f>SUMA(BH160:BH163)</f>
        <v>915145.86527792411</v>
      </c>
      <c r="BI166" s="43">
        <f>SUMA(BI160:BI163)</f>
        <v>628686.30927351676</v>
      </c>
      <c r="BJ166" s="43">
        <f>SUMA(BJ160:BJ163)</f>
        <v>616831.73129177419</v>
      </c>
      <c r="BK166" s="43">
        <f>SUMA(BK160:BK163)</f>
        <v>601358.38376663649</v>
      </c>
      <c r="BL166" s="43">
        <f>SUMA(BL160:BL163)</f>
        <v>641021.89863080543</v>
      </c>
      <c r="BO166" s="43">
        <f>SUMA(BO160:BO163)</f>
        <v>915145.86527792411</v>
      </c>
      <c r="BP166" s="43">
        <f>SUMA(BP160:BP163)</f>
        <v>628686.30927351676</v>
      </c>
      <c r="BQ166" s="43">
        <f>SUMA(BQ160:BQ163)</f>
        <v>616831.73129177419</v>
      </c>
      <c r="BR166" s="43">
        <f>SUMA(BR160:BR163)</f>
        <v>601358.38376663649</v>
      </c>
      <c r="BS166" s="43">
        <f>SUMA(BS160:BS163)</f>
        <v>641021.89863080543</v>
      </c>
      <c r="BV166" s="43">
        <f>SUMA(BV160:BV163)</f>
        <v>915145.86527792411</v>
      </c>
      <c r="BW166" s="43">
        <f>SUMA(BW160:BW163)</f>
        <v>628686.30927351676</v>
      </c>
      <c r="BX166" s="43">
        <f>SUMA(BX160:BX163)</f>
        <v>616831.73129177419</v>
      </c>
      <c r="BY166" s="43">
        <f>SUMA(BY160:BY163)</f>
        <v>601358.38376663649</v>
      </c>
      <c r="BZ166" s="43">
        <f>SUMA(BZ160:BZ163)</f>
        <v>641021.89863080543</v>
      </c>
      <c r="CH166" s="142"/>
    </row>
    <row r="167" spans="1:86" x14ac:dyDescent="0.3">
      <c r="A167" s="142"/>
      <c r="C167" s="42" t="s">
        <v>307</v>
      </c>
      <c r="D167" s="43">
        <f>SUMA(D160:D162)+D164</f>
        <v>1012150.472971847</v>
      </c>
      <c r="E167" s="43">
        <f>SUMA(E160:E162)+E164</f>
        <v>708121.54065303248</v>
      </c>
      <c r="F167" s="43">
        <f>SUMA(F160:F162)+F164</f>
        <v>696267.17818954727</v>
      </c>
      <c r="G167" s="43">
        <f>SUMA(G160:G162)+G164</f>
        <v>680620.39468927193</v>
      </c>
      <c r="H167" s="43">
        <f>SUMA(H160:H162)+H164</f>
        <v>726735.59851760976</v>
      </c>
      <c r="K167" s="43">
        <f>SUMA(K160:K162)+K164</f>
        <v>1012150.472971847</v>
      </c>
      <c r="L167" s="43">
        <f>SUMA(L160:L162)+L164</f>
        <v>708121.54065303248</v>
      </c>
      <c r="M167" s="43">
        <f>SUMA(M160:M162)+M164</f>
        <v>696267.17818954727</v>
      </c>
      <c r="N167" s="43">
        <f>SUMA(N160:N162)+N164</f>
        <v>680620.39468927193</v>
      </c>
      <c r="O167" s="43">
        <f>SUMA(O160:O162)+O164</f>
        <v>726735.59851760976</v>
      </c>
      <c r="R167" s="43">
        <f>SUMA(R160:R162)+R164</f>
        <v>1012150.472971847</v>
      </c>
      <c r="S167" s="43">
        <f>SUMA(S160:S162)+S164</f>
        <v>708121.54065303248</v>
      </c>
      <c r="T167" s="43">
        <f>SUMA(T160:T162)+T164</f>
        <v>696267.17818954727</v>
      </c>
      <c r="U167" s="43">
        <f>SUMA(U160:U162)+U164</f>
        <v>680620.39468927193</v>
      </c>
      <c r="V167" s="43">
        <f>SUMA(V160:V162)+V164</f>
        <v>726735.59851760976</v>
      </c>
      <c r="Y167" s="43">
        <f>SUMA(Y160:Y162)+Y164</f>
        <v>1012150.472971847</v>
      </c>
      <c r="Z167" s="43">
        <f>SUMA(Z160:Z162)+Z164</f>
        <v>708121.54065303248</v>
      </c>
      <c r="AA167" s="43">
        <f>SUMA(AA160:AA162)+AA164</f>
        <v>696267.17818954727</v>
      </c>
      <c r="AB167" s="43">
        <f>SUMA(AB160:AB162)+AB164</f>
        <v>680620.39468927193</v>
      </c>
      <c r="AC167" s="43">
        <f>SUMA(AC160:AC162)+AC164</f>
        <v>726735.59851760976</v>
      </c>
      <c r="AK167" s="142"/>
      <c r="AX167" s="142"/>
      <c r="AZ167" s="42" t="s">
        <v>307</v>
      </c>
      <c r="BA167" s="43">
        <f>SUMA(BA160:BA162)+BA164</f>
        <v>1012150.472971847</v>
      </c>
      <c r="BB167" s="43">
        <f>SUMA(BB160:BB162)+BB164</f>
        <v>708121.54065303248</v>
      </c>
      <c r="BC167" s="43">
        <f>SUMA(BC160:BC162)+BC164</f>
        <v>696267.17818954727</v>
      </c>
      <c r="BD167" s="43">
        <f>SUMA(BD160:BD162)+BD164</f>
        <v>680620.39468927193</v>
      </c>
      <c r="BE167" s="43">
        <f>SUMA(BE160:BE162)+BE164</f>
        <v>726735.59851760976</v>
      </c>
      <c r="BH167" s="43">
        <f>SUMA(BH160:BH162)+BH164</f>
        <v>1012150.472971847</v>
      </c>
      <c r="BI167" s="43">
        <f>SUMA(BI160:BI162)+BI164</f>
        <v>708121.54065303248</v>
      </c>
      <c r="BJ167" s="43">
        <f>SUMA(BJ160:BJ162)+BJ164</f>
        <v>696267.17818954727</v>
      </c>
      <c r="BK167" s="43">
        <f>SUMA(BK160:BK162)+BK164</f>
        <v>680620.39468927193</v>
      </c>
      <c r="BL167" s="43">
        <f>SUMA(BL160:BL162)+BL164</f>
        <v>726735.59851760976</v>
      </c>
      <c r="BO167" s="43">
        <f>SUMA(BO160:BO162)+BO164</f>
        <v>1012150.472971847</v>
      </c>
      <c r="BP167" s="43">
        <f>SUMA(BP160:BP162)+BP164</f>
        <v>708121.54065303248</v>
      </c>
      <c r="BQ167" s="43">
        <f>SUMA(BQ160:BQ162)+BQ164</f>
        <v>696267.17818954727</v>
      </c>
      <c r="BR167" s="43">
        <f>SUMA(BR160:BR162)+BR164</f>
        <v>680620.39468927193</v>
      </c>
      <c r="BS167" s="43">
        <f>SUMA(BS160:BS162)+BS164</f>
        <v>726735.59851760976</v>
      </c>
      <c r="BV167" s="43">
        <f>SUMA(BV160:BV162)+BV164</f>
        <v>1012150.472971847</v>
      </c>
      <c r="BW167" s="43">
        <f>SUMA(BW160:BW162)+BW164</f>
        <v>708121.54065303248</v>
      </c>
      <c r="BX167" s="43">
        <f>SUMA(BX160:BX162)+BX164</f>
        <v>696267.17818954727</v>
      </c>
      <c r="BY167" s="43">
        <f>SUMA(BY160:BY162)+BY164</f>
        <v>680620.39468927193</v>
      </c>
      <c r="BZ167" s="43">
        <f>SUMA(BZ160:BZ162)+BZ164</f>
        <v>726735.59851760976</v>
      </c>
      <c r="CH167" s="142"/>
    </row>
    <row r="168" spans="1:86" x14ac:dyDescent="0.3">
      <c r="A168" s="142"/>
      <c r="C168" s="42" t="s">
        <v>291</v>
      </c>
      <c r="D168" s="43">
        <f t="shared" ref="D168:H177" si="901">D114</f>
        <v>1.6307893020221789E-3</v>
      </c>
      <c r="E168" s="43">
        <f t="shared" si="901"/>
        <v>1.6307893020221789E-3</v>
      </c>
      <c r="F168" s="43">
        <f t="shared" si="901"/>
        <v>1.6307893020221789E-3</v>
      </c>
      <c r="G168" s="43">
        <f t="shared" si="901"/>
        <v>1.6307893020221789E-3</v>
      </c>
      <c r="H168" s="43">
        <f t="shared" si="901"/>
        <v>1.6307893020221789E-3</v>
      </c>
      <c r="K168" s="43">
        <f t="shared" ref="K168:O177" si="902">K114</f>
        <v>1.6307893020221789E-3</v>
      </c>
      <c r="L168" s="43">
        <f t="shared" si="902"/>
        <v>1.6307893020221789E-3</v>
      </c>
      <c r="M168" s="43">
        <f t="shared" si="902"/>
        <v>1.6307893020221789E-3</v>
      </c>
      <c r="N168" s="43">
        <f t="shared" si="902"/>
        <v>1.6307893020221789E-3</v>
      </c>
      <c r="O168" s="43">
        <f t="shared" si="902"/>
        <v>1.6307893020221789E-3</v>
      </c>
      <c r="R168" s="43">
        <f t="shared" ref="R168:V177" si="903">R114</f>
        <v>1.6307893020221789E-3</v>
      </c>
      <c r="S168" s="43">
        <f t="shared" si="903"/>
        <v>1.6307893020221789E-3</v>
      </c>
      <c r="T168" s="43">
        <f t="shared" si="903"/>
        <v>1.6307893020221789E-3</v>
      </c>
      <c r="U168" s="43">
        <f t="shared" si="903"/>
        <v>1.6307893020221789E-3</v>
      </c>
      <c r="V168" s="43">
        <f t="shared" si="903"/>
        <v>1.6307893020221789E-3</v>
      </c>
      <c r="Y168" s="43">
        <f t="shared" ref="Y168:AC177" si="904">Y114</f>
        <v>1.6307893020221789E-3</v>
      </c>
      <c r="Z168" s="43">
        <f t="shared" si="904"/>
        <v>1.6307893020221789E-3</v>
      </c>
      <c r="AA168" s="43">
        <f t="shared" si="904"/>
        <v>1.6307893020221789E-3</v>
      </c>
      <c r="AB168" s="43">
        <f t="shared" si="904"/>
        <v>1.6307893020221789E-3</v>
      </c>
      <c r="AC168" s="43">
        <f t="shared" si="904"/>
        <v>1.6307893020221789E-3</v>
      </c>
      <c r="AK168" s="142"/>
      <c r="AX168" s="142"/>
      <c r="AZ168" s="42" t="s">
        <v>291</v>
      </c>
      <c r="BA168" s="43">
        <f t="shared" ref="BA168:BE177" si="905">BA114</f>
        <v>3.2615786040443577E-3</v>
      </c>
      <c r="BB168" s="43">
        <f t="shared" si="905"/>
        <v>3.2615786040443577E-3</v>
      </c>
      <c r="BC168" s="43">
        <f t="shared" si="905"/>
        <v>3.2615786040443577E-3</v>
      </c>
      <c r="BD168" s="43">
        <f t="shared" si="905"/>
        <v>3.2615786040443577E-3</v>
      </c>
      <c r="BE168" s="43">
        <f t="shared" si="905"/>
        <v>3.2615786040443577E-3</v>
      </c>
      <c r="BH168" s="43">
        <f t="shared" ref="BH168:BL177" si="906">BH114</f>
        <v>3.2615786040443577E-3</v>
      </c>
      <c r="BI168" s="43">
        <f t="shared" si="906"/>
        <v>3.2615786040443577E-3</v>
      </c>
      <c r="BJ168" s="43">
        <f t="shared" si="906"/>
        <v>3.2615786040443577E-3</v>
      </c>
      <c r="BK168" s="43">
        <f t="shared" si="906"/>
        <v>3.2615786040443577E-3</v>
      </c>
      <c r="BL168" s="43">
        <f t="shared" si="906"/>
        <v>3.2615786040443577E-3</v>
      </c>
      <c r="BO168" s="43">
        <f t="shared" ref="BO168:BS177" si="907">BO114</f>
        <v>3.2615786040443577E-3</v>
      </c>
      <c r="BP168" s="43">
        <f t="shared" si="907"/>
        <v>3.2615786040443577E-3</v>
      </c>
      <c r="BQ168" s="43">
        <f t="shared" si="907"/>
        <v>3.2615786040443577E-3</v>
      </c>
      <c r="BR168" s="43">
        <f t="shared" si="907"/>
        <v>3.2615786040443577E-3</v>
      </c>
      <c r="BS168" s="43">
        <f t="shared" si="907"/>
        <v>3.2615786040443577E-3</v>
      </c>
      <c r="BV168" s="43">
        <f t="shared" ref="BV168:BZ177" si="908">BV114</f>
        <v>3.2615786040443577E-3</v>
      </c>
      <c r="BW168" s="43">
        <f t="shared" si="908"/>
        <v>3.2615786040443577E-3</v>
      </c>
      <c r="BX168" s="43">
        <f t="shared" si="908"/>
        <v>3.2615786040443577E-3</v>
      </c>
      <c r="BY168" s="43">
        <f t="shared" si="908"/>
        <v>3.2615786040443577E-3</v>
      </c>
      <c r="BZ168" s="43">
        <f t="shared" si="908"/>
        <v>3.2615786040443577E-3</v>
      </c>
      <c r="CH168" s="142"/>
    </row>
    <row r="169" spans="1:86" x14ac:dyDescent="0.3">
      <c r="A169" s="142"/>
      <c r="C169" s="42" t="s">
        <v>308</v>
      </c>
      <c r="D169" s="43">
        <f t="shared" si="901"/>
        <v>0</v>
      </c>
      <c r="E169" s="43">
        <f t="shared" si="901"/>
        <v>0</v>
      </c>
      <c r="F169" s="43">
        <f t="shared" si="901"/>
        <v>0</v>
      </c>
      <c r="G169" s="43">
        <f t="shared" si="901"/>
        <v>0</v>
      </c>
      <c r="H169" s="43">
        <f t="shared" si="901"/>
        <v>0</v>
      </c>
      <c r="K169" s="43">
        <f t="shared" si="902"/>
        <v>0</v>
      </c>
      <c r="L169" s="43">
        <f t="shared" si="902"/>
        <v>0</v>
      </c>
      <c r="M169" s="43">
        <f t="shared" si="902"/>
        <v>0</v>
      </c>
      <c r="N169" s="43">
        <f t="shared" si="902"/>
        <v>0</v>
      </c>
      <c r="O169" s="43">
        <f t="shared" si="902"/>
        <v>0</v>
      </c>
      <c r="R169" s="43">
        <f t="shared" si="903"/>
        <v>0</v>
      </c>
      <c r="S169" s="43">
        <f t="shared" si="903"/>
        <v>0</v>
      </c>
      <c r="T169" s="43">
        <f t="shared" si="903"/>
        <v>0</v>
      </c>
      <c r="U169" s="43">
        <f t="shared" si="903"/>
        <v>0</v>
      </c>
      <c r="V169" s="43">
        <f t="shared" si="903"/>
        <v>0</v>
      </c>
      <c r="Y169" s="43">
        <f t="shared" si="904"/>
        <v>0</v>
      </c>
      <c r="Z169" s="43">
        <f t="shared" si="904"/>
        <v>0</v>
      </c>
      <c r="AA169" s="43">
        <f t="shared" si="904"/>
        <v>0</v>
      </c>
      <c r="AB169" s="43">
        <f t="shared" si="904"/>
        <v>0</v>
      </c>
      <c r="AC169" s="43">
        <f t="shared" si="904"/>
        <v>0</v>
      </c>
      <c r="AK169" s="142"/>
      <c r="AX169" s="142"/>
      <c r="AZ169" s="42" t="s">
        <v>308</v>
      </c>
      <c r="BA169" s="43">
        <f t="shared" si="905"/>
        <v>0</v>
      </c>
      <c r="BB169" s="43">
        <f t="shared" si="905"/>
        <v>0</v>
      </c>
      <c r="BC169" s="43">
        <f t="shared" si="905"/>
        <v>0</v>
      </c>
      <c r="BD169" s="43">
        <f t="shared" si="905"/>
        <v>0</v>
      </c>
      <c r="BE169" s="43">
        <f t="shared" si="905"/>
        <v>0</v>
      </c>
      <c r="BH169" s="43">
        <f t="shared" si="906"/>
        <v>0</v>
      </c>
      <c r="BI169" s="43">
        <f t="shared" si="906"/>
        <v>0</v>
      </c>
      <c r="BJ169" s="43">
        <f t="shared" si="906"/>
        <v>0</v>
      </c>
      <c r="BK169" s="43">
        <f t="shared" si="906"/>
        <v>0</v>
      </c>
      <c r="BL169" s="43">
        <f t="shared" si="906"/>
        <v>0</v>
      </c>
      <c r="BO169" s="43">
        <f t="shared" si="907"/>
        <v>0</v>
      </c>
      <c r="BP169" s="43">
        <f t="shared" si="907"/>
        <v>0</v>
      </c>
      <c r="BQ169" s="43">
        <f t="shared" si="907"/>
        <v>0</v>
      </c>
      <c r="BR169" s="43">
        <f t="shared" si="907"/>
        <v>0</v>
      </c>
      <c r="BS169" s="43">
        <f t="shared" si="907"/>
        <v>0</v>
      </c>
      <c r="BV169" s="43">
        <f t="shared" si="908"/>
        <v>0</v>
      </c>
      <c r="BW169" s="43">
        <f t="shared" si="908"/>
        <v>0</v>
      </c>
      <c r="BX169" s="43">
        <f t="shared" si="908"/>
        <v>0</v>
      </c>
      <c r="BY169" s="43">
        <f t="shared" si="908"/>
        <v>0</v>
      </c>
      <c r="BZ169" s="43">
        <f t="shared" si="908"/>
        <v>0</v>
      </c>
      <c r="CH169" s="142"/>
    </row>
    <row r="170" spans="1:86" x14ac:dyDescent="0.3">
      <c r="A170" s="142"/>
      <c r="C170" s="42" t="s">
        <v>309</v>
      </c>
      <c r="D170" s="43">
        <f t="shared" si="901"/>
        <v>31536000</v>
      </c>
      <c r="E170" s="43">
        <f t="shared" si="901"/>
        <v>31536000</v>
      </c>
      <c r="F170" s="43">
        <f t="shared" si="901"/>
        <v>31536000</v>
      </c>
      <c r="G170" s="43">
        <f t="shared" si="901"/>
        <v>31536000</v>
      </c>
      <c r="H170" s="43">
        <f t="shared" si="901"/>
        <v>31536000</v>
      </c>
      <c r="K170" s="43">
        <f t="shared" si="902"/>
        <v>31536000</v>
      </c>
      <c r="L170" s="43">
        <f t="shared" si="902"/>
        <v>31536000</v>
      </c>
      <c r="M170" s="43">
        <f t="shared" si="902"/>
        <v>31536000</v>
      </c>
      <c r="N170" s="43">
        <f t="shared" si="902"/>
        <v>31536000</v>
      </c>
      <c r="O170" s="43">
        <f t="shared" si="902"/>
        <v>31536000</v>
      </c>
      <c r="R170" s="43">
        <f t="shared" si="903"/>
        <v>31536000</v>
      </c>
      <c r="S170" s="43">
        <f t="shared" si="903"/>
        <v>31536000</v>
      </c>
      <c r="T170" s="43">
        <f t="shared" si="903"/>
        <v>31536000</v>
      </c>
      <c r="U170" s="43">
        <f t="shared" si="903"/>
        <v>31536000</v>
      </c>
      <c r="V170" s="43">
        <f t="shared" si="903"/>
        <v>31536000</v>
      </c>
      <c r="Y170" s="43">
        <f t="shared" si="904"/>
        <v>31536000</v>
      </c>
      <c r="Z170" s="43">
        <f t="shared" si="904"/>
        <v>31536000</v>
      </c>
      <c r="AA170" s="43">
        <f t="shared" si="904"/>
        <v>31536000</v>
      </c>
      <c r="AB170" s="43">
        <f t="shared" si="904"/>
        <v>31536000</v>
      </c>
      <c r="AC170" s="43">
        <f t="shared" si="904"/>
        <v>31536000</v>
      </c>
      <c r="AK170" s="142"/>
      <c r="AX170" s="142"/>
      <c r="AZ170" s="42" t="s">
        <v>309</v>
      </c>
      <c r="BA170" s="43">
        <f t="shared" si="905"/>
        <v>31536000</v>
      </c>
      <c r="BB170" s="43">
        <f t="shared" si="905"/>
        <v>31536000</v>
      </c>
      <c r="BC170" s="43">
        <f t="shared" si="905"/>
        <v>31536000</v>
      </c>
      <c r="BD170" s="43">
        <f t="shared" si="905"/>
        <v>31536000</v>
      </c>
      <c r="BE170" s="43">
        <f t="shared" si="905"/>
        <v>31536000</v>
      </c>
      <c r="BH170" s="43">
        <f t="shared" si="906"/>
        <v>31536000</v>
      </c>
      <c r="BI170" s="43">
        <f t="shared" si="906"/>
        <v>31536000</v>
      </c>
      <c r="BJ170" s="43">
        <f t="shared" si="906"/>
        <v>31536000</v>
      </c>
      <c r="BK170" s="43">
        <f t="shared" si="906"/>
        <v>31536000</v>
      </c>
      <c r="BL170" s="43">
        <f t="shared" si="906"/>
        <v>31536000</v>
      </c>
      <c r="BO170" s="43">
        <f t="shared" si="907"/>
        <v>31536000</v>
      </c>
      <c r="BP170" s="43">
        <f t="shared" si="907"/>
        <v>31536000</v>
      </c>
      <c r="BQ170" s="43">
        <f t="shared" si="907"/>
        <v>31536000</v>
      </c>
      <c r="BR170" s="43">
        <f t="shared" si="907"/>
        <v>31536000</v>
      </c>
      <c r="BS170" s="43">
        <f t="shared" si="907"/>
        <v>31536000</v>
      </c>
      <c r="BV170" s="43">
        <f t="shared" si="908"/>
        <v>31536000</v>
      </c>
      <c r="BW170" s="43">
        <f t="shared" si="908"/>
        <v>31536000</v>
      </c>
      <c r="BX170" s="43">
        <f t="shared" si="908"/>
        <v>31536000</v>
      </c>
      <c r="BY170" s="43">
        <f t="shared" si="908"/>
        <v>31536000</v>
      </c>
      <c r="BZ170" s="43">
        <f t="shared" si="908"/>
        <v>31536000</v>
      </c>
      <c r="CH170" s="142"/>
    </row>
    <row r="171" spans="1:86" x14ac:dyDescent="0.3">
      <c r="A171" s="142"/>
      <c r="C171" s="42" t="str">
        <f>AZ171</f>
        <v>EaB&amp;E [15] (/1)</v>
      </c>
      <c r="D171" s="43">
        <f t="shared" si="901"/>
        <v>0.45444579780755179</v>
      </c>
      <c r="E171" s="43">
        <f t="shared" si="901"/>
        <v>0.45444579780755179</v>
      </c>
      <c r="F171" s="43">
        <f t="shared" si="901"/>
        <v>0.45444579780755179</v>
      </c>
      <c r="G171" s="43">
        <f t="shared" si="901"/>
        <v>0.45444579780755179</v>
      </c>
      <c r="H171" s="43">
        <f t="shared" si="901"/>
        <v>0.45444579780755179</v>
      </c>
      <c r="K171" s="43">
        <f t="shared" si="902"/>
        <v>0.25444579780755183</v>
      </c>
      <c r="L171" s="43">
        <f t="shared" si="902"/>
        <v>0.25444579780755183</v>
      </c>
      <c r="M171" s="43">
        <f t="shared" si="902"/>
        <v>0.25444579780755183</v>
      </c>
      <c r="N171" s="43">
        <f t="shared" si="902"/>
        <v>0.25444579780755183</v>
      </c>
      <c r="O171" s="43">
        <f t="shared" si="902"/>
        <v>0.25444579780755183</v>
      </c>
      <c r="R171" s="43">
        <f t="shared" si="903"/>
        <v>0.45444579780755179</v>
      </c>
      <c r="S171" s="43">
        <f t="shared" si="903"/>
        <v>0.45444579780755179</v>
      </c>
      <c r="T171" s="43">
        <f t="shared" si="903"/>
        <v>0.45444579780755179</v>
      </c>
      <c r="U171" s="43">
        <f t="shared" si="903"/>
        <v>0.45444579780755179</v>
      </c>
      <c r="V171" s="43">
        <f t="shared" si="903"/>
        <v>0.45444579780755179</v>
      </c>
      <c r="Y171" s="43">
        <f t="shared" si="904"/>
        <v>0.25444579780755183</v>
      </c>
      <c r="Z171" s="43">
        <f t="shared" si="904"/>
        <v>0.25444579780755183</v>
      </c>
      <c r="AA171" s="43">
        <f t="shared" si="904"/>
        <v>0.25444579780755183</v>
      </c>
      <c r="AB171" s="43">
        <f t="shared" si="904"/>
        <v>0.25444579780755183</v>
      </c>
      <c r="AC171" s="43">
        <f t="shared" si="904"/>
        <v>0.25444579780755183</v>
      </c>
      <c r="AK171" s="142"/>
      <c r="AX171" s="142"/>
      <c r="AZ171" s="42" t="s">
        <v>450</v>
      </c>
      <c r="BA171" s="43">
        <f t="shared" si="905"/>
        <v>0.45444579780755179</v>
      </c>
      <c r="BB171" s="43">
        <f t="shared" si="905"/>
        <v>0.45444579780755179</v>
      </c>
      <c r="BC171" s="43">
        <f t="shared" si="905"/>
        <v>0.45444579780755179</v>
      </c>
      <c r="BD171" s="43">
        <f t="shared" si="905"/>
        <v>0.45444579780755179</v>
      </c>
      <c r="BE171" s="43">
        <f t="shared" si="905"/>
        <v>0.45444579780755179</v>
      </c>
      <c r="BH171" s="43">
        <f t="shared" si="906"/>
        <v>0.25444579780755183</v>
      </c>
      <c r="BI171" s="43">
        <f t="shared" si="906"/>
        <v>0.25444579780755183</v>
      </c>
      <c r="BJ171" s="43">
        <f t="shared" si="906"/>
        <v>0.25444579780755183</v>
      </c>
      <c r="BK171" s="43">
        <f t="shared" si="906"/>
        <v>0.25444579780755183</v>
      </c>
      <c r="BL171" s="43">
        <f t="shared" si="906"/>
        <v>0.25444579780755183</v>
      </c>
      <c r="BO171" s="43">
        <f t="shared" si="907"/>
        <v>0.45444579780755179</v>
      </c>
      <c r="BP171" s="43">
        <f t="shared" si="907"/>
        <v>0.45444579780755179</v>
      </c>
      <c r="BQ171" s="43">
        <f t="shared" si="907"/>
        <v>0.45444579780755179</v>
      </c>
      <c r="BR171" s="43">
        <f t="shared" si="907"/>
        <v>0.45444579780755179</v>
      </c>
      <c r="BS171" s="43">
        <f t="shared" si="907"/>
        <v>0.45444579780755179</v>
      </c>
      <c r="BV171" s="43">
        <f t="shared" si="908"/>
        <v>0.25444579780755183</v>
      </c>
      <c r="BW171" s="43">
        <f t="shared" si="908"/>
        <v>0.25444579780755183</v>
      </c>
      <c r="BX171" s="43">
        <f t="shared" si="908"/>
        <v>0.25444579780755183</v>
      </c>
      <c r="BY171" s="43">
        <f t="shared" si="908"/>
        <v>0.25444579780755183</v>
      </c>
      <c r="BZ171" s="43">
        <f t="shared" si="908"/>
        <v>0.25444579780755183</v>
      </c>
      <c r="CH171" s="142"/>
    </row>
    <row r="172" spans="1:86" x14ac:dyDescent="0.3">
      <c r="A172" s="142"/>
      <c r="C172" s="42" t="s">
        <v>459</v>
      </c>
      <c r="D172" s="43">
        <f t="shared" si="901"/>
        <v>5.1508800000000007E-2</v>
      </c>
      <c r="E172" s="43">
        <f t="shared" si="901"/>
        <v>5.1508800000000007E-2</v>
      </c>
      <c r="F172" s="43">
        <f t="shared" si="901"/>
        <v>5.1508800000000007E-2</v>
      </c>
      <c r="G172" s="43">
        <f t="shared" si="901"/>
        <v>5.1508800000000007E-2</v>
      </c>
      <c r="H172" s="43">
        <f t="shared" si="901"/>
        <v>5.1508800000000007E-2</v>
      </c>
      <c r="K172" s="43">
        <f t="shared" si="902"/>
        <v>5.1508800000000007E-2</v>
      </c>
      <c r="L172" s="43">
        <f t="shared" si="902"/>
        <v>5.1508800000000007E-2</v>
      </c>
      <c r="M172" s="43">
        <f t="shared" si="902"/>
        <v>5.1508800000000007E-2</v>
      </c>
      <c r="N172" s="43">
        <f t="shared" si="902"/>
        <v>5.1508800000000007E-2</v>
      </c>
      <c r="O172" s="43">
        <f t="shared" si="902"/>
        <v>5.1508800000000007E-2</v>
      </c>
      <c r="R172" s="43">
        <f t="shared" si="903"/>
        <v>5.1508800000000007E-2</v>
      </c>
      <c r="S172" s="43">
        <f t="shared" si="903"/>
        <v>5.1508800000000007E-2</v>
      </c>
      <c r="T172" s="43">
        <f t="shared" si="903"/>
        <v>5.1508800000000007E-2</v>
      </c>
      <c r="U172" s="43">
        <f t="shared" si="903"/>
        <v>5.1508800000000007E-2</v>
      </c>
      <c r="V172" s="43">
        <f t="shared" si="903"/>
        <v>5.1508800000000007E-2</v>
      </c>
      <c r="Y172" s="43">
        <f t="shared" si="904"/>
        <v>5.1508800000000007E-2</v>
      </c>
      <c r="Z172" s="43">
        <f t="shared" si="904"/>
        <v>5.1508800000000007E-2</v>
      </c>
      <c r="AA172" s="43">
        <f t="shared" si="904"/>
        <v>5.1508800000000007E-2</v>
      </c>
      <c r="AB172" s="43">
        <f t="shared" si="904"/>
        <v>5.1508800000000007E-2</v>
      </c>
      <c r="AC172" s="43">
        <f t="shared" si="904"/>
        <v>5.1508800000000007E-2</v>
      </c>
      <c r="AK172" s="142"/>
      <c r="AX172" s="142"/>
      <c r="AZ172" s="42" t="str">
        <f>C172</f>
        <v>Total lifetime operational losses (OL) [10],[15] (/1)</v>
      </c>
      <c r="BA172" s="43">
        <f t="shared" si="905"/>
        <v>2.5754400000000004E-2</v>
      </c>
      <c r="BB172" s="43">
        <f t="shared" si="905"/>
        <v>2.5754400000000004E-2</v>
      </c>
      <c r="BC172" s="43">
        <f t="shared" si="905"/>
        <v>2.5754400000000004E-2</v>
      </c>
      <c r="BD172" s="43">
        <f t="shared" si="905"/>
        <v>2.5754400000000004E-2</v>
      </c>
      <c r="BE172" s="43">
        <f t="shared" si="905"/>
        <v>2.5754400000000004E-2</v>
      </c>
      <c r="BH172" s="43">
        <f t="shared" si="906"/>
        <v>2.5754400000000004E-2</v>
      </c>
      <c r="BI172" s="43">
        <f t="shared" si="906"/>
        <v>2.5754400000000004E-2</v>
      </c>
      <c r="BJ172" s="43">
        <f t="shared" si="906"/>
        <v>2.5754400000000004E-2</v>
      </c>
      <c r="BK172" s="43">
        <f t="shared" si="906"/>
        <v>2.5754400000000004E-2</v>
      </c>
      <c r="BL172" s="43">
        <f t="shared" si="906"/>
        <v>2.5754400000000004E-2</v>
      </c>
      <c r="BO172" s="43">
        <f t="shared" si="907"/>
        <v>2.5754400000000004E-2</v>
      </c>
      <c r="BP172" s="43">
        <f t="shared" si="907"/>
        <v>2.5754400000000004E-2</v>
      </c>
      <c r="BQ172" s="43">
        <f t="shared" si="907"/>
        <v>2.5754400000000004E-2</v>
      </c>
      <c r="BR172" s="43">
        <f t="shared" si="907"/>
        <v>2.5754400000000004E-2</v>
      </c>
      <c r="BS172" s="43">
        <f t="shared" si="907"/>
        <v>2.5754400000000004E-2</v>
      </c>
      <c r="BV172" s="43">
        <f t="shared" si="908"/>
        <v>2.5754400000000004E-2</v>
      </c>
      <c r="BW172" s="43">
        <f t="shared" si="908"/>
        <v>2.5754400000000004E-2</v>
      </c>
      <c r="BX172" s="43">
        <f t="shared" si="908"/>
        <v>2.5754400000000004E-2</v>
      </c>
      <c r="BY172" s="43">
        <f t="shared" si="908"/>
        <v>2.5754400000000004E-2</v>
      </c>
      <c r="BZ172" s="43">
        <f t="shared" si="908"/>
        <v>2.5754400000000004E-2</v>
      </c>
      <c r="CH172" s="142"/>
    </row>
    <row r="173" spans="1:86" x14ac:dyDescent="0.3">
      <c r="A173" s="142"/>
      <c r="C173" s="42" t="str">
        <f>AZ173</f>
        <v>Charge losses ratio (CL) [15] (/1)</v>
      </c>
      <c r="D173" s="43">
        <f t="shared" si="901"/>
        <v>0.31315468940316687</v>
      </c>
      <c r="E173" s="43">
        <f t="shared" si="901"/>
        <v>0.31315468940316687</v>
      </c>
      <c r="F173" s="43">
        <f t="shared" si="901"/>
        <v>0.31315468940316687</v>
      </c>
      <c r="G173" s="43">
        <f t="shared" si="901"/>
        <v>0.31315468940316687</v>
      </c>
      <c r="H173" s="43">
        <f t="shared" si="901"/>
        <v>0.31315468940316687</v>
      </c>
      <c r="K173" s="43">
        <f t="shared" si="902"/>
        <v>0.31315468940316687</v>
      </c>
      <c r="L173" s="43">
        <f t="shared" si="902"/>
        <v>0.31315468940316687</v>
      </c>
      <c r="M173" s="43">
        <f t="shared" si="902"/>
        <v>0.31315468940316687</v>
      </c>
      <c r="N173" s="43">
        <f t="shared" si="902"/>
        <v>0.31315468940316687</v>
      </c>
      <c r="O173" s="43">
        <f t="shared" si="902"/>
        <v>0.31315468940316687</v>
      </c>
      <c r="R173" s="43">
        <f t="shared" si="903"/>
        <v>0.11315468940316686</v>
      </c>
      <c r="S173" s="43">
        <f t="shared" si="903"/>
        <v>0.11315468940316686</v>
      </c>
      <c r="T173" s="43">
        <f t="shared" si="903"/>
        <v>0.11315468940316686</v>
      </c>
      <c r="U173" s="43">
        <f t="shared" si="903"/>
        <v>0.11315468940316686</v>
      </c>
      <c r="V173" s="43">
        <f t="shared" si="903"/>
        <v>0.11315468940316686</v>
      </c>
      <c r="Y173" s="43">
        <f t="shared" si="904"/>
        <v>0.11315468940316686</v>
      </c>
      <c r="Z173" s="43">
        <f t="shared" si="904"/>
        <v>0.11315468940316686</v>
      </c>
      <c r="AA173" s="43">
        <f t="shared" si="904"/>
        <v>0.11315468940316686</v>
      </c>
      <c r="AB173" s="43">
        <f t="shared" si="904"/>
        <v>0.11315468940316686</v>
      </c>
      <c r="AC173" s="43">
        <f t="shared" si="904"/>
        <v>0.11315468940316686</v>
      </c>
      <c r="AK173" s="142"/>
      <c r="AX173" s="142"/>
      <c r="AZ173" s="42" t="s">
        <v>461</v>
      </c>
      <c r="BA173" s="43">
        <f t="shared" si="905"/>
        <v>0.31315468940316687</v>
      </c>
      <c r="BB173" s="43">
        <f t="shared" si="905"/>
        <v>0.31315468940316687</v>
      </c>
      <c r="BC173" s="43">
        <f t="shared" si="905"/>
        <v>0.31315468940316687</v>
      </c>
      <c r="BD173" s="43">
        <f t="shared" si="905"/>
        <v>0.31315468940316687</v>
      </c>
      <c r="BE173" s="43">
        <f t="shared" si="905"/>
        <v>0.31315468940316687</v>
      </c>
      <c r="BH173" s="43">
        <f t="shared" si="906"/>
        <v>0.31315468940316687</v>
      </c>
      <c r="BI173" s="43">
        <f t="shared" si="906"/>
        <v>0.31315468940316687</v>
      </c>
      <c r="BJ173" s="43">
        <f t="shared" si="906"/>
        <v>0.31315468940316687</v>
      </c>
      <c r="BK173" s="43">
        <f t="shared" si="906"/>
        <v>0.31315468940316687</v>
      </c>
      <c r="BL173" s="43">
        <f t="shared" si="906"/>
        <v>0.31315468940316687</v>
      </c>
      <c r="BO173" s="43">
        <f t="shared" si="907"/>
        <v>0.11315468940316686</v>
      </c>
      <c r="BP173" s="43">
        <f t="shared" si="907"/>
        <v>0.11315468940316686</v>
      </c>
      <c r="BQ173" s="43">
        <f t="shared" si="907"/>
        <v>0.11315468940316686</v>
      </c>
      <c r="BR173" s="43">
        <f t="shared" si="907"/>
        <v>0.11315468940316686</v>
      </c>
      <c r="BS173" s="43">
        <f t="shared" si="907"/>
        <v>0.11315468940316686</v>
      </c>
      <c r="BV173" s="43">
        <f t="shared" si="908"/>
        <v>0.11315468940316686</v>
      </c>
      <c r="BW173" s="43">
        <f t="shared" si="908"/>
        <v>0.11315468940316686</v>
      </c>
      <c r="BX173" s="43">
        <f t="shared" si="908"/>
        <v>0.11315468940316686</v>
      </c>
      <c r="BY173" s="43">
        <f t="shared" si="908"/>
        <v>0.11315468940316686</v>
      </c>
      <c r="BZ173" s="43">
        <f t="shared" si="908"/>
        <v>0.11315468940316686</v>
      </c>
      <c r="CH173" s="142"/>
    </row>
    <row r="174" spans="1:86" x14ac:dyDescent="0.3">
      <c r="A174" s="142"/>
      <c r="C174" s="42" t="s">
        <v>303</v>
      </c>
      <c r="D174" s="43">
        <f t="shared" si="901"/>
        <v>266118.87080702977</v>
      </c>
      <c r="E174" s="43">
        <f t="shared" si="901"/>
        <v>266118.87080702977</v>
      </c>
      <c r="F174" s="43">
        <f t="shared" si="901"/>
        <v>266118.87080702977</v>
      </c>
      <c r="G174" s="43">
        <f t="shared" si="901"/>
        <v>266118.87080702977</v>
      </c>
      <c r="H174" s="43">
        <f t="shared" si="901"/>
        <v>266118.87080702977</v>
      </c>
      <c r="K174" s="43">
        <f t="shared" si="902"/>
        <v>363677.9656641726</v>
      </c>
      <c r="L174" s="43">
        <f t="shared" si="902"/>
        <v>363677.9656641726</v>
      </c>
      <c r="M174" s="43">
        <f t="shared" si="902"/>
        <v>363677.9656641726</v>
      </c>
      <c r="N174" s="43">
        <f t="shared" si="902"/>
        <v>363677.9656641726</v>
      </c>
      <c r="O174" s="43">
        <f t="shared" si="902"/>
        <v>363677.9656641726</v>
      </c>
      <c r="R174" s="43">
        <f t="shared" si="903"/>
        <v>266118.87080702977</v>
      </c>
      <c r="S174" s="43">
        <f t="shared" si="903"/>
        <v>266118.87080702977</v>
      </c>
      <c r="T174" s="43">
        <f t="shared" si="903"/>
        <v>266118.87080702977</v>
      </c>
      <c r="U174" s="43">
        <f t="shared" si="903"/>
        <v>266118.87080702977</v>
      </c>
      <c r="V174" s="43">
        <f t="shared" si="903"/>
        <v>266118.87080702977</v>
      </c>
      <c r="Y174" s="43">
        <f t="shared" si="904"/>
        <v>363677.9656641726</v>
      </c>
      <c r="Z174" s="43">
        <f t="shared" si="904"/>
        <v>363677.9656641726</v>
      </c>
      <c r="AA174" s="43">
        <f t="shared" si="904"/>
        <v>363677.9656641726</v>
      </c>
      <c r="AB174" s="43">
        <f t="shared" si="904"/>
        <v>363677.9656641726</v>
      </c>
      <c r="AC174" s="43">
        <f t="shared" si="904"/>
        <v>363677.9656641726</v>
      </c>
      <c r="AK174" s="142"/>
      <c r="AX174" s="142"/>
      <c r="AZ174" s="42" t="s">
        <v>303</v>
      </c>
      <c r="BA174" s="43">
        <f t="shared" si="905"/>
        <v>546689.60336314596</v>
      </c>
      <c r="BB174" s="43">
        <f t="shared" si="905"/>
        <v>546689.60336314596</v>
      </c>
      <c r="BC174" s="43">
        <f t="shared" si="905"/>
        <v>546689.60336314596</v>
      </c>
      <c r="BD174" s="43">
        <f t="shared" si="905"/>
        <v>546689.60336314596</v>
      </c>
      <c r="BE174" s="43">
        <f t="shared" si="905"/>
        <v>546689.60336314596</v>
      </c>
      <c r="BH174" s="43">
        <f t="shared" si="906"/>
        <v>747105.84107743169</v>
      </c>
      <c r="BI174" s="43">
        <f t="shared" si="906"/>
        <v>747105.84107743169</v>
      </c>
      <c r="BJ174" s="43">
        <f t="shared" si="906"/>
        <v>747105.84107743169</v>
      </c>
      <c r="BK174" s="43">
        <f t="shared" si="906"/>
        <v>747105.84107743169</v>
      </c>
      <c r="BL174" s="43">
        <f t="shared" si="906"/>
        <v>747105.84107743169</v>
      </c>
      <c r="BO174" s="43">
        <f t="shared" si="907"/>
        <v>546689.60336314596</v>
      </c>
      <c r="BP174" s="43">
        <f t="shared" si="907"/>
        <v>546689.60336314596</v>
      </c>
      <c r="BQ174" s="43">
        <f t="shared" si="907"/>
        <v>546689.60336314596</v>
      </c>
      <c r="BR174" s="43">
        <f t="shared" si="907"/>
        <v>546689.60336314596</v>
      </c>
      <c r="BS174" s="43">
        <f t="shared" si="907"/>
        <v>546689.60336314596</v>
      </c>
      <c r="BV174" s="43">
        <f t="shared" si="908"/>
        <v>747105.84107743169</v>
      </c>
      <c r="BW174" s="43">
        <f t="shared" si="908"/>
        <v>747105.84107743169</v>
      </c>
      <c r="BX174" s="43">
        <f t="shared" si="908"/>
        <v>747105.84107743169</v>
      </c>
      <c r="BY174" s="43">
        <f t="shared" si="908"/>
        <v>747105.84107743169</v>
      </c>
      <c r="BZ174" s="43">
        <f t="shared" si="908"/>
        <v>747105.84107743169</v>
      </c>
      <c r="CH174" s="142"/>
    </row>
    <row r="175" spans="1:86" x14ac:dyDescent="0.3">
      <c r="A175" s="142"/>
      <c r="C175" s="42" t="s">
        <v>304</v>
      </c>
      <c r="D175" s="43">
        <f t="shared" si="901"/>
        <v>487795.47428571433</v>
      </c>
      <c r="E175" s="43">
        <f t="shared" si="901"/>
        <v>487795.47428571433</v>
      </c>
      <c r="F175" s="43">
        <f t="shared" si="901"/>
        <v>487795.47428571433</v>
      </c>
      <c r="G175" s="43">
        <f t="shared" si="901"/>
        <v>487795.47428571433</v>
      </c>
      <c r="H175" s="43">
        <f t="shared" si="901"/>
        <v>487795.47428571433</v>
      </c>
      <c r="K175" s="43">
        <f t="shared" si="902"/>
        <v>487795.47428571433</v>
      </c>
      <c r="L175" s="43">
        <f t="shared" si="902"/>
        <v>487795.47428571433</v>
      </c>
      <c r="M175" s="43">
        <f t="shared" si="902"/>
        <v>487795.47428571433</v>
      </c>
      <c r="N175" s="43">
        <f t="shared" si="902"/>
        <v>487795.47428571433</v>
      </c>
      <c r="O175" s="43">
        <f t="shared" si="902"/>
        <v>487795.47428571433</v>
      </c>
      <c r="R175" s="43">
        <f t="shared" si="903"/>
        <v>487795.47428571433</v>
      </c>
      <c r="S175" s="43">
        <f t="shared" si="903"/>
        <v>487795.47428571433</v>
      </c>
      <c r="T175" s="43">
        <f t="shared" si="903"/>
        <v>487795.47428571433</v>
      </c>
      <c r="U175" s="43">
        <f t="shared" si="903"/>
        <v>487795.47428571433</v>
      </c>
      <c r="V175" s="43">
        <f t="shared" si="903"/>
        <v>487795.47428571433</v>
      </c>
      <c r="Y175" s="43">
        <f t="shared" si="904"/>
        <v>487795.47428571433</v>
      </c>
      <c r="Z175" s="43">
        <f t="shared" si="904"/>
        <v>487795.47428571433</v>
      </c>
      <c r="AA175" s="43">
        <f t="shared" si="904"/>
        <v>487795.47428571433</v>
      </c>
      <c r="AB175" s="43">
        <f t="shared" si="904"/>
        <v>487795.47428571433</v>
      </c>
      <c r="AC175" s="43">
        <f t="shared" si="904"/>
        <v>487795.47428571433</v>
      </c>
      <c r="AK175" s="142"/>
      <c r="AX175" s="142"/>
      <c r="AZ175" s="42" t="s">
        <v>304</v>
      </c>
      <c r="BA175" s="43">
        <f t="shared" si="905"/>
        <v>1002081.1885714286</v>
      </c>
      <c r="BB175" s="43">
        <f t="shared" si="905"/>
        <v>1002081.1885714286</v>
      </c>
      <c r="BC175" s="43">
        <f t="shared" si="905"/>
        <v>1002081.1885714286</v>
      </c>
      <c r="BD175" s="43">
        <f t="shared" si="905"/>
        <v>1002081.1885714286</v>
      </c>
      <c r="BE175" s="43">
        <f t="shared" si="905"/>
        <v>1002081.1885714286</v>
      </c>
      <c r="BH175" s="43">
        <f t="shared" si="906"/>
        <v>1002081.1885714286</v>
      </c>
      <c r="BI175" s="43">
        <f t="shared" si="906"/>
        <v>1002081.1885714286</v>
      </c>
      <c r="BJ175" s="43">
        <f t="shared" si="906"/>
        <v>1002081.1885714286</v>
      </c>
      <c r="BK175" s="43">
        <f t="shared" si="906"/>
        <v>1002081.1885714286</v>
      </c>
      <c r="BL175" s="43">
        <f t="shared" si="906"/>
        <v>1002081.1885714286</v>
      </c>
      <c r="BO175" s="43">
        <f t="shared" si="907"/>
        <v>1002081.1885714286</v>
      </c>
      <c r="BP175" s="43">
        <f t="shared" si="907"/>
        <v>1002081.1885714286</v>
      </c>
      <c r="BQ175" s="43">
        <f t="shared" si="907"/>
        <v>1002081.1885714286</v>
      </c>
      <c r="BR175" s="43">
        <f t="shared" si="907"/>
        <v>1002081.1885714286</v>
      </c>
      <c r="BS175" s="43">
        <f t="shared" si="907"/>
        <v>1002081.1885714286</v>
      </c>
      <c r="BV175" s="43">
        <f t="shared" si="908"/>
        <v>1002081.1885714286</v>
      </c>
      <c r="BW175" s="43">
        <f t="shared" si="908"/>
        <v>1002081.1885714286</v>
      </c>
      <c r="BX175" s="43">
        <f t="shared" si="908"/>
        <v>1002081.1885714286</v>
      </c>
      <c r="BY175" s="43">
        <f t="shared" si="908"/>
        <v>1002081.1885714286</v>
      </c>
      <c r="BZ175" s="43">
        <f t="shared" si="908"/>
        <v>1002081.1885714286</v>
      </c>
      <c r="CH175" s="142"/>
    </row>
    <row r="176" spans="1:86" x14ac:dyDescent="0.3">
      <c r="A176" s="142"/>
      <c r="C176" s="42" t="s">
        <v>428</v>
      </c>
      <c r="D176" s="43">
        <f t="shared" si="901"/>
        <v>220165.02431000001</v>
      </c>
      <c r="E176" s="43">
        <f t="shared" si="901"/>
        <v>220165.02431000001</v>
      </c>
      <c r="F176" s="43">
        <f t="shared" si="901"/>
        <v>220165.02431000001</v>
      </c>
      <c r="G176" s="43">
        <f t="shared" si="901"/>
        <v>220165.02431000001</v>
      </c>
      <c r="H176" s="43">
        <f t="shared" si="901"/>
        <v>220165.02431000001</v>
      </c>
      <c r="K176" s="43">
        <f t="shared" si="902"/>
        <v>220165.02431000001</v>
      </c>
      <c r="L176" s="43">
        <f t="shared" si="902"/>
        <v>220165.02431000001</v>
      </c>
      <c r="M176" s="43">
        <f t="shared" si="902"/>
        <v>220165.02431000001</v>
      </c>
      <c r="N176" s="43">
        <f t="shared" si="902"/>
        <v>220165.02431000001</v>
      </c>
      <c r="O176" s="43">
        <f t="shared" si="902"/>
        <v>220165.02431000001</v>
      </c>
      <c r="R176" s="43">
        <f t="shared" si="903"/>
        <v>220165.02431000001</v>
      </c>
      <c r="S176" s="43">
        <f t="shared" si="903"/>
        <v>220165.02431000001</v>
      </c>
      <c r="T176" s="43">
        <f t="shared" si="903"/>
        <v>220165.02431000001</v>
      </c>
      <c r="U176" s="43">
        <f t="shared" si="903"/>
        <v>220165.02431000001</v>
      </c>
      <c r="V176" s="43">
        <f t="shared" si="903"/>
        <v>220165.02431000001</v>
      </c>
      <c r="Y176" s="43">
        <f t="shared" si="904"/>
        <v>220165.02431000001</v>
      </c>
      <c r="Z176" s="43">
        <f t="shared" si="904"/>
        <v>220165.02431000001</v>
      </c>
      <c r="AA176" s="43">
        <f t="shared" si="904"/>
        <v>220165.02431000001</v>
      </c>
      <c r="AB176" s="43">
        <f t="shared" si="904"/>
        <v>220165.02431000001</v>
      </c>
      <c r="AC176" s="43">
        <f t="shared" si="904"/>
        <v>220165.02431000001</v>
      </c>
      <c r="AK176" s="142"/>
      <c r="AX176" s="142"/>
      <c r="AZ176" s="42" t="s">
        <v>428</v>
      </c>
      <c r="BA176" s="43">
        <f t="shared" si="905"/>
        <v>220165.02431000001</v>
      </c>
      <c r="BB176" s="43">
        <f t="shared" si="905"/>
        <v>220165.02431000001</v>
      </c>
      <c r="BC176" s="43">
        <f t="shared" si="905"/>
        <v>220165.02431000001</v>
      </c>
      <c r="BD176" s="43">
        <f t="shared" si="905"/>
        <v>220165.02431000001</v>
      </c>
      <c r="BE176" s="43">
        <f t="shared" si="905"/>
        <v>220165.02431000001</v>
      </c>
      <c r="BH176" s="43">
        <f t="shared" si="906"/>
        <v>220165.02431000001</v>
      </c>
      <c r="BI176" s="43">
        <f t="shared" si="906"/>
        <v>220165.02431000001</v>
      </c>
      <c r="BJ176" s="43">
        <f t="shared" si="906"/>
        <v>220165.02431000001</v>
      </c>
      <c r="BK176" s="43">
        <f t="shared" si="906"/>
        <v>220165.02431000001</v>
      </c>
      <c r="BL176" s="43">
        <f t="shared" si="906"/>
        <v>220165.02431000001</v>
      </c>
      <c r="BO176" s="43">
        <f t="shared" si="907"/>
        <v>220165.02431000001</v>
      </c>
      <c r="BP176" s="43">
        <f t="shared" si="907"/>
        <v>220165.02431000001</v>
      </c>
      <c r="BQ176" s="43">
        <f t="shared" si="907"/>
        <v>220165.02431000001</v>
      </c>
      <c r="BR176" s="43">
        <f t="shared" si="907"/>
        <v>220165.02431000001</v>
      </c>
      <c r="BS176" s="43">
        <f t="shared" si="907"/>
        <v>220165.02431000001</v>
      </c>
      <c r="BV176" s="43">
        <f t="shared" si="908"/>
        <v>220165.02431000001</v>
      </c>
      <c r="BW176" s="43">
        <f t="shared" si="908"/>
        <v>220165.02431000001</v>
      </c>
      <c r="BX176" s="43">
        <f t="shared" si="908"/>
        <v>220165.02431000001</v>
      </c>
      <c r="BY176" s="43">
        <f t="shared" si="908"/>
        <v>220165.02431000001</v>
      </c>
      <c r="BZ176" s="43">
        <f t="shared" si="908"/>
        <v>220165.02431000001</v>
      </c>
      <c r="CH176" s="142"/>
    </row>
    <row r="177" spans="1:86" x14ac:dyDescent="0.3">
      <c r="A177" s="142"/>
      <c r="C177" s="42" t="s">
        <v>305</v>
      </c>
      <c r="D177" s="43">
        <f t="shared" si="901"/>
        <v>29003.817150000003</v>
      </c>
      <c r="E177" s="43">
        <f t="shared" si="901"/>
        <v>29003.817150000003</v>
      </c>
      <c r="F177" s="43">
        <f t="shared" si="901"/>
        <v>29003.817150000003</v>
      </c>
      <c r="G177" s="43">
        <f t="shared" si="901"/>
        <v>29003.817150000003</v>
      </c>
      <c r="H177" s="43">
        <f t="shared" si="901"/>
        <v>29003.817150000003</v>
      </c>
      <c r="K177" s="43">
        <f t="shared" si="902"/>
        <v>29003.817150000003</v>
      </c>
      <c r="L177" s="43">
        <f t="shared" si="902"/>
        <v>29003.817150000003</v>
      </c>
      <c r="M177" s="43">
        <f t="shared" si="902"/>
        <v>29003.817150000003</v>
      </c>
      <c r="N177" s="43">
        <f t="shared" si="902"/>
        <v>29003.817150000003</v>
      </c>
      <c r="O177" s="43">
        <f t="shared" si="902"/>
        <v>29003.817150000003</v>
      </c>
      <c r="R177" s="43">
        <f t="shared" si="903"/>
        <v>29003.817150000003</v>
      </c>
      <c r="S177" s="43">
        <f t="shared" si="903"/>
        <v>29003.817150000003</v>
      </c>
      <c r="T177" s="43">
        <f t="shared" si="903"/>
        <v>29003.817150000003</v>
      </c>
      <c r="U177" s="43">
        <f t="shared" si="903"/>
        <v>29003.817150000003</v>
      </c>
      <c r="V177" s="43">
        <f t="shared" si="903"/>
        <v>29003.817150000003</v>
      </c>
      <c r="Y177" s="43">
        <f t="shared" si="904"/>
        <v>29003.817150000003</v>
      </c>
      <c r="Z177" s="43">
        <f t="shared" si="904"/>
        <v>29003.817150000003</v>
      </c>
      <c r="AA177" s="43">
        <f t="shared" si="904"/>
        <v>29003.817150000003</v>
      </c>
      <c r="AB177" s="43">
        <f t="shared" si="904"/>
        <v>29003.817150000003</v>
      </c>
      <c r="AC177" s="43">
        <f t="shared" si="904"/>
        <v>29003.817150000003</v>
      </c>
      <c r="AK177" s="142"/>
      <c r="AX177" s="142"/>
      <c r="AZ177" s="42" t="s">
        <v>305</v>
      </c>
      <c r="BA177" s="43">
        <f t="shared" si="905"/>
        <v>29003.817150000003</v>
      </c>
      <c r="BB177" s="43">
        <f t="shared" si="905"/>
        <v>29003.817150000003</v>
      </c>
      <c r="BC177" s="43">
        <f t="shared" si="905"/>
        <v>29003.817150000003</v>
      </c>
      <c r="BD177" s="43">
        <f t="shared" si="905"/>
        <v>29003.817150000003</v>
      </c>
      <c r="BE177" s="43">
        <f t="shared" si="905"/>
        <v>29003.817150000003</v>
      </c>
      <c r="BH177" s="43">
        <f t="shared" si="906"/>
        <v>29003.817150000003</v>
      </c>
      <c r="BI177" s="43">
        <f t="shared" si="906"/>
        <v>29003.817150000003</v>
      </c>
      <c r="BJ177" s="43">
        <f t="shared" si="906"/>
        <v>29003.817150000003</v>
      </c>
      <c r="BK177" s="43">
        <f t="shared" si="906"/>
        <v>29003.817150000003</v>
      </c>
      <c r="BL177" s="43">
        <f t="shared" si="906"/>
        <v>29003.817150000003</v>
      </c>
      <c r="BO177" s="43">
        <f t="shared" si="907"/>
        <v>29003.817150000003</v>
      </c>
      <c r="BP177" s="43">
        <f t="shared" si="907"/>
        <v>29003.817150000003</v>
      </c>
      <c r="BQ177" s="43">
        <f t="shared" si="907"/>
        <v>29003.817150000003</v>
      </c>
      <c r="BR177" s="43">
        <f t="shared" si="907"/>
        <v>29003.817150000003</v>
      </c>
      <c r="BS177" s="43">
        <f t="shared" si="907"/>
        <v>29003.817150000003</v>
      </c>
      <c r="BV177" s="43">
        <f t="shared" si="908"/>
        <v>29003.817150000003</v>
      </c>
      <c r="BW177" s="43">
        <f t="shared" si="908"/>
        <v>29003.817150000003</v>
      </c>
      <c r="BX177" s="43">
        <f t="shared" si="908"/>
        <v>29003.817150000003</v>
      </c>
      <c r="BY177" s="43">
        <f t="shared" si="908"/>
        <v>29003.817150000003</v>
      </c>
      <c r="BZ177" s="43">
        <f t="shared" si="908"/>
        <v>29003.817150000003</v>
      </c>
      <c r="CH177" s="142"/>
    </row>
    <row r="178" spans="1:86" ht="15.6" x14ac:dyDescent="0.3">
      <c r="A178" s="142"/>
      <c r="C178" s="46" t="s">
        <v>156</v>
      </c>
      <c r="D178" s="47">
        <f>D175/((D166*$D$15)+D175*D169)</f>
        <v>0.72323586904515524</v>
      </c>
      <c r="E178" s="47">
        <f>E175/((E166*$D$15)+E175*E169)</f>
        <v>1.0527767273032949</v>
      </c>
      <c r="F178" s="47">
        <f>F175/((F166*$D$15)+F175*F169)</f>
        <v>1.0730095123207655</v>
      </c>
      <c r="G178" s="47">
        <f>G175/((G166*$D$15)+G175*G169)</f>
        <v>1.1006187542139667</v>
      </c>
      <c r="H178" s="47">
        <f>H175/((H166*$D$15)+H175*H169)</f>
        <v>1.0325174796540919</v>
      </c>
      <c r="K178" s="47">
        <f>K175/((K166*$D$15)+K175*K169)</f>
        <v>0.72323586904515524</v>
      </c>
      <c r="L178" s="47">
        <f>L175/((L166*$D$15)+L175*L169)</f>
        <v>1.0527767273032949</v>
      </c>
      <c r="M178" s="47">
        <f>M175/((M166*$D$15)+M175*M169)</f>
        <v>1.0730095123207655</v>
      </c>
      <c r="N178" s="47">
        <f>N175/((N166*$D$15)+N175*N169)</f>
        <v>1.1006187542139667</v>
      </c>
      <c r="O178" s="47">
        <f>O175/((O166*$D$15)+O175*O169)</f>
        <v>1.0325174796540919</v>
      </c>
      <c r="R178" s="47">
        <f>R175/((R166*$D$15)+R175*R169)</f>
        <v>0.72323586904515524</v>
      </c>
      <c r="S178" s="47">
        <f>S175/((S166*$D$15)+S175*S169)</f>
        <v>1.0527767273032949</v>
      </c>
      <c r="T178" s="47">
        <f>T175/((T166*$D$15)+T175*T169)</f>
        <v>1.0730095123207655</v>
      </c>
      <c r="U178" s="47">
        <f>U175/((U166*$D$15)+U175*U169)</f>
        <v>1.1006187542139667</v>
      </c>
      <c r="V178" s="47">
        <f>V175/((V166*$D$15)+V175*V169)</f>
        <v>1.0325174796540919</v>
      </c>
      <c r="Y178" s="47">
        <f>Y175/((Y166*$D$15)+Y175*Y169)</f>
        <v>0.72323586904515524</v>
      </c>
      <c r="Z178" s="47">
        <f>Z175/((Z166*$D$15)+Z175*Z169)</f>
        <v>1.0527767273032949</v>
      </c>
      <c r="AA178" s="47">
        <f>AA175/((AA166*$D$15)+AA175*AA169)</f>
        <v>1.0730095123207655</v>
      </c>
      <c r="AB178" s="47">
        <f>AB175/((AB166*$D$15)+AB175*AB169)</f>
        <v>1.1006187542139667</v>
      </c>
      <c r="AC178" s="47">
        <f>AC175/((AC166*$D$15)+AC175*AC169)</f>
        <v>1.0325174796540919</v>
      </c>
      <c r="AK178" s="142"/>
      <c r="AX178" s="142"/>
      <c r="AZ178" s="46" t="s">
        <v>156</v>
      </c>
      <c r="BA178" s="47">
        <f>BA175/((BA166*$D$15)+BA175*BA169)</f>
        <v>1.4857478133258775</v>
      </c>
      <c r="BB178" s="47">
        <f>BB175/((BB166*$D$15)+BB175*BB169)</f>
        <v>2.1627255885086436</v>
      </c>
      <c r="BC178" s="47">
        <f>BC175/((BC166*$D$15)+BC175*BC169)</f>
        <v>2.2042899209537241</v>
      </c>
      <c r="BD178" s="47">
        <f>BD175/((BD166*$D$15)+BD175*BD169)</f>
        <v>2.2610077533042765</v>
      </c>
      <c r="BE178" s="47">
        <f>BE175/((BE166*$D$15)+BE175*BE169)</f>
        <v>2.1211068937193907</v>
      </c>
      <c r="BH178" s="47">
        <f>BH175/((BH166*$D$15)+BH175*BH169)</f>
        <v>1.4857478133258775</v>
      </c>
      <c r="BI178" s="47">
        <f>BI175/((BI166*$D$15)+BI175*BI169)</f>
        <v>2.1627255885086436</v>
      </c>
      <c r="BJ178" s="47">
        <f>BJ175/((BJ166*$D$15)+BJ175*BJ169)</f>
        <v>2.2042899209537241</v>
      </c>
      <c r="BK178" s="47">
        <f>BK175/((BK166*$D$15)+BK175*BK169)</f>
        <v>2.2610077533042765</v>
      </c>
      <c r="BL178" s="47">
        <f>BL175/((BL166*$D$15)+BL175*BL169)</f>
        <v>2.1211068937193907</v>
      </c>
      <c r="BO178" s="47">
        <f>BO175/((BO166*$D$15)+BO175*BO169)</f>
        <v>1.4857478133258775</v>
      </c>
      <c r="BP178" s="47">
        <f>BP175/((BP166*$D$15)+BP175*BP169)</f>
        <v>2.1627255885086436</v>
      </c>
      <c r="BQ178" s="47">
        <f>BQ175/((BQ166*$D$15)+BQ175*BQ169)</f>
        <v>2.2042899209537241</v>
      </c>
      <c r="BR178" s="47">
        <f>BR175/((BR166*$D$15)+BR175*BR169)</f>
        <v>2.2610077533042765</v>
      </c>
      <c r="BS178" s="47">
        <f>BS175/((BS166*$D$15)+BS175*BS169)</f>
        <v>2.1211068937193907</v>
      </c>
      <c r="BV178" s="47">
        <f>BV175/((BV166*$D$15)+BV175*BV169)</f>
        <v>1.4857478133258775</v>
      </c>
      <c r="BW178" s="47">
        <f>BW175/((BW166*$D$15)+BW175*BW169)</f>
        <v>2.1627255885086436</v>
      </c>
      <c r="BX178" s="47">
        <f>BX175/((BX166*$D$15)+BX175*BX169)</f>
        <v>2.2042899209537241</v>
      </c>
      <c r="BY178" s="47">
        <f>BY175/((BY166*$D$15)+BY175*BY169)</f>
        <v>2.2610077533042765</v>
      </c>
      <c r="BZ178" s="47">
        <f>BZ175/((BZ166*$D$15)+BZ175*BZ169)</f>
        <v>2.1211068937193907</v>
      </c>
      <c r="CH178" s="142"/>
    </row>
    <row r="179" spans="1:86" ht="15.6" x14ac:dyDescent="0.3">
      <c r="A179" s="142"/>
      <c r="C179" s="46" t="s">
        <v>157</v>
      </c>
      <c r="D179" s="48">
        <f>D174/((D167+D176+D177)*$BA$15+(D175*D173))</f>
        <v>0.24587186942969397</v>
      </c>
      <c r="E179" s="48">
        <f>E174*(1-E173)/((E167+E176+E177)*$D$15)</f>
        <v>0.25907375870863741</v>
      </c>
      <c r="F179" s="48">
        <f>F174*(1-F173)/((F167+F176+F177)*$D$15)</f>
        <v>0.26232215857566182</v>
      </c>
      <c r="G179" s="48">
        <f>G174*(1-G173)/((G167+G176+G177)*$D$15)</f>
        <v>0.26673659774421699</v>
      </c>
      <c r="H179" s="48">
        <f>H174*(1-H173)/((H167+H176+H177)*$D$15)</f>
        <v>0.2541322770038234</v>
      </c>
      <c r="K179" s="48">
        <f>K174/((K167+K176+K177)*$BA$15+(K175*K173))</f>
        <v>0.33600841991050606</v>
      </c>
      <c r="L179" s="48">
        <f>L174*(1-L173)/((L167+L176+L177)*$D$15)</f>
        <v>0.35405011767259864</v>
      </c>
      <c r="M179" s="48">
        <f>M174*(1-M173)/((M167+M176+M177)*$D$15)</f>
        <v>0.35848937991552265</v>
      </c>
      <c r="N179" s="48">
        <f>N174*(1-N173)/((N167+N176+N177)*$D$15)</f>
        <v>0.36452215110344988</v>
      </c>
      <c r="O179" s="48">
        <f>O174*(1-O173)/((O167+O176+O177)*$D$15)</f>
        <v>0.34729709031935763</v>
      </c>
      <c r="R179" s="48">
        <f>R174/((R167+R176+R177)*$BA$15+(R175*R173))</f>
        <v>0.27022941690824437</v>
      </c>
      <c r="S179" s="48">
        <f>S174*(1-S173)/((S167+S176+S177)*$D$15)</f>
        <v>0.33451250880609845</v>
      </c>
      <c r="T179" s="48">
        <f>T174*(1-T173)/((T167+T176+T177)*$D$15)</f>
        <v>0.33870679847302609</v>
      </c>
      <c r="U179" s="48">
        <f>U174*(1-U173)/((U167+U176+U177)*$D$15)</f>
        <v>0.34440666220529242</v>
      </c>
      <c r="V179" s="48">
        <f>V174*(1-V173)/((V167+V176+V177)*$D$15)</f>
        <v>0.32813213492903681</v>
      </c>
      <c r="Y179" s="48">
        <f>Y174/((Y167+Y176+Y177)*$BA$15+(Y175*Y173))</f>
        <v>0.36929543668126003</v>
      </c>
      <c r="Z179" s="48">
        <f>Z174*(1-Z173)/((Z167+Z176+Z177)*$D$15)</f>
        <v>0.45714468997591612</v>
      </c>
      <c r="AA179" s="48">
        <f>AA174*(1-AA173)/((AA167+AA176+AA177)*$D$15)</f>
        <v>0.46287660492373123</v>
      </c>
      <c r="AB179" s="48">
        <f>AB174*(1-AB173)/((AB167+AB176+AB177)*$D$15)</f>
        <v>0.47066603691864134</v>
      </c>
      <c r="AC179" s="48">
        <f>AC174*(1-AC173)/((AC167+AC176+AC177)*$D$15)</f>
        <v>0.44842527302983565</v>
      </c>
      <c r="AK179" s="142"/>
      <c r="AX179" s="142"/>
      <c r="AZ179" s="46" t="s">
        <v>157</v>
      </c>
      <c r="BA179" s="48">
        <f>BA174/((BA167+BA176+BA177)*$BA$15+(BA175*BA173))</f>
        <v>0.4396735961024088</v>
      </c>
      <c r="BB179" s="48">
        <f t="shared" ref="BB179:BE179" si="909">BB174/((BB167+BB176+BB177)*$BA$15+(BB175*BB173))</f>
        <v>0.53632278692438351</v>
      </c>
      <c r="BC179" s="48">
        <f t="shared" si="909"/>
        <v>0.54095934552024616</v>
      </c>
      <c r="BD179" s="48">
        <f t="shared" si="909"/>
        <v>0.54720337786457141</v>
      </c>
      <c r="BE179" s="48">
        <f t="shared" si="909"/>
        <v>0.52920058475226706</v>
      </c>
      <c r="BH179" s="48">
        <f>BH174/((BH167+BH176+BH177)*$BA$15+(BH175*BH173))</f>
        <v>0.60085779900487712</v>
      </c>
      <c r="BI179" s="48">
        <f t="shared" ref="BI179:BL179" si="910">BI174/((BI167+BI176+BI177)*$BA$15+(BI175*BI173))</f>
        <v>0.73293855297257238</v>
      </c>
      <c r="BJ179" s="48">
        <f t="shared" si="910"/>
        <v>0.73927487250043011</v>
      </c>
      <c r="BK179" s="48">
        <f t="shared" si="910"/>
        <v>0.74780796515048931</v>
      </c>
      <c r="BL179" s="48">
        <f t="shared" si="910"/>
        <v>0.72320535371034311</v>
      </c>
      <c r="BO179" s="48">
        <f>BO174/((BO167+BO176+BO177)*$BA$15+(BO175*BO173))</f>
        <v>0.52415989019730702</v>
      </c>
      <c r="BP179" s="48">
        <f t="shared" ref="BP179:BS179" si="911">BP174/((BP167+BP176+BP177)*$BA$15+(BP175*BP173))</f>
        <v>0.66757942745059318</v>
      </c>
      <c r="BQ179" s="48">
        <f t="shared" si="911"/>
        <v>0.67477837444267763</v>
      </c>
      <c r="BR179" s="48">
        <f t="shared" si="911"/>
        <v>0.68452153860468579</v>
      </c>
      <c r="BS179" s="48">
        <f t="shared" si="911"/>
        <v>0.65658029274957408</v>
      </c>
      <c r="BV179" s="48">
        <f>BV174/((BV167+BV176+BV177)*$BA$15+(BV175*BV173))</f>
        <v>0.7163167421071035</v>
      </c>
      <c r="BW179" s="48">
        <f t="shared" ref="BW179:BZ179" si="912">BW174/((BW167+BW176+BW177)*$BA$15+(BW175*BW173))</f>
        <v>0.91231383688883261</v>
      </c>
      <c r="BX179" s="48">
        <f t="shared" si="912"/>
        <v>0.92215191559804188</v>
      </c>
      <c r="BY179" s="48">
        <f t="shared" si="912"/>
        <v>0.93546692069642379</v>
      </c>
      <c r="BZ179" s="48">
        <f t="shared" si="912"/>
        <v>0.89728242284441673</v>
      </c>
      <c r="CH179" s="142"/>
    </row>
    <row r="180" spans="1:86" x14ac:dyDescent="0.3">
      <c r="A180" s="142"/>
      <c r="AK180" s="142"/>
      <c r="AX180" s="142"/>
      <c r="CH180" s="142"/>
    </row>
    <row r="181" spans="1:86" x14ac:dyDescent="0.3">
      <c r="A181" s="142"/>
      <c r="AK181" s="142"/>
      <c r="AX181" s="142"/>
      <c r="CH181" s="142"/>
    </row>
    <row r="182" spans="1:86" x14ac:dyDescent="0.3">
      <c r="A182" s="14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4"/>
      <c r="AX182" s="142"/>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4"/>
    </row>
    <row r="183" spans="1:86" x14ac:dyDescent="0.3">
      <c r="B183" s="147"/>
      <c r="AY183" s="147"/>
    </row>
    <row r="185" spans="1:86" x14ac:dyDescent="0.3">
      <c r="K185" t="s">
        <v>311</v>
      </c>
      <c r="L185" t="s">
        <v>312</v>
      </c>
      <c r="M185" t="s">
        <v>313</v>
      </c>
      <c r="N185" t="s">
        <v>314</v>
      </c>
      <c r="O185" t="s">
        <v>315</v>
      </c>
      <c r="P185" t="s">
        <v>316</v>
      </c>
    </row>
    <row r="186" spans="1:86" x14ac:dyDescent="0.3">
      <c r="J186" t="s">
        <v>62</v>
      </c>
      <c r="K186" s="298">
        <f t="array" ref="K186:K190">TRANSPONER(D24:H24)</f>
        <v>240000</v>
      </c>
      <c r="L186" s="298">
        <f t="array" ref="L186:L190">TRANSPONER(D25:H25)</f>
        <v>909736.06732500007</v>
      </c>
      <c r="M186" s="298">
        <f t="array" ref="M186:M190">TRANSPONER(D27:H27)</f>
        <v>90973.606732500019</v>
      </c>
      <c r="N186" s="298">
        <f t="array" ref="N186:N190">TRANSPONER(D41:H41)</f>
        <v>220165.02431000001</v>
      </c>
      <c r="O186" s="298">
        <f t="array" ref="O186:O190">TRANSPONER(D28:H28)</f>
        <v>34436.191220424022</v>
      </c>
      <c r="P186" s="298">
        <f t="array" ref="P186:P190">TRANSPONER(D29:H29)</f>
        <v>131440.79891434699</v>
      </c>
    </row>
    <row r="187" spans="1:86" x14ac:dyDescent="0.3">
      <c r="J187" t="s">
        <v>79</v>
      </c>
      <c r="K187" s="298">
        <v>240000</v>
      </c>
      <c r="L187" s="298">
        <v>665290.449425</v>
      </c>
      <c r="M187" s="298">
        <v>66529.044942499997</v>
      </c>
      <c r="N187" s="298">
        <v>220165.02431000001</v>
      </c>
      <c r="O187" s="298">
        <v>16866.814906016716</v>
      </c>
      <c r="P187" s="298">
        <v>96302.046285532357</v>
      </c>
    </row>
    <row r="188" spans="1:86" x14ac:dyDescent="0.3">
      <c r="J188" t="s">
        <v>80</v>
      </c>
      <c r="K188" s="298">
        <v>240000</v>
      </c>
      <c r="L188" s="298">
        <v>654513.36442500004</v>
      </c>
      <c r="M188" s="298">
        <v>65451.336442500004</v>
      </c>
      <c r="N188" s="298">
        <v>220165.02431000001</v>
      </c>
      <c r="O188" s="298">
        <v>16867.03042427422</v>
      </c>
      <c r="P188" s="298">
        <v>96302.477322047387</v>
      </c>
    </row>
    <row r="189" spans="1:86" x14ac:dyDescent="0.3">
      <c r="J189" t="s">
        <v>6</v>
      </c>
      <c r="K189" s="298">
        <v>240000</v>
      </c>
      <c r="L189" s="298">
        <v>640604.35392499994</v>
      </c>
      <c r="M189" s="298">
        <v>64060.435392499996</v>
      </c>
      <c r="N189" s="298">
        <v>220165.02431000001</v>
      </c>
      <c r="O189" s="298">
        <v>16693.594449136493</v>
      </c>
      <c r="P189" s="298">
        <v>95955.605371771904</v>
      </c>
    </row>
    <row r="190" spans="1:86" x14ac:dyDescent="0.3">
      <c r="J190" t="s">
        <v>5</v>
      </c>
      <c r="K190" s="298">
        <v>240000</v>
      </c>
      <c r="L190" s="298">
        <v>670796.92292500008</v>
      </c>
      <c r="M190" s="298">
        <v>67079.692292500011</v>
      </c>
      <c r="N190" s="298">
        <v>220165.02431000001</v>
      </c>
      <c r="O190" s="298">
        <v>23145.283413305478</v>
      </c>
      <c r="P190" s="298">
        <v>108858.98330010986</v>
      </c>
    </row>
    <row r="191" spans="1:86" ht="15" thickBot="1" x14ac:dyDescent="0.35">
      <c r="AD191" t="s">
        <v>319</v>
      </c>
    </row>
    <row r="192" spans="1:86" ht="31.8" thickBot="1" x14ac:dyDescent="0.35">
      <c r="A192" s="4" t="s">
        <v>0</v>
      </c>
      <c r="J192" s="299"/>
      <c r="K192" s="300" t="s">
        <v>254</v>
      </c>
      <c r="L192" s="301" t="s">
        <v>62</v>
      </c>
      <c r="M192" s="301" t="s">
        <v>63</v>
      </c>
      <c r="N192" s="301" t="s">
        <v>64</v>
      </c>
      <c r="O192" s="301" t="s">
        <v>6</v>
      </c>
      <c r="P192" s="301" t="s">
        <v>5</v>
      </c>
      <c r="AD192" s="307" t="s">
        <v>254</v>
      </c>
      <c r="AE192" s="307">
        <v>50000</v>
      </c>
      <c r="AF192" s="33">
        <f t="shared" ref="AF192:AL192" si="913">AE192+50000</f>
        <v>100000</v>
      </c>
      <c r="AG192" s="33">
        <f t="shared" si="913"/>
        <v>150000</v>
      </c>
      <c r="AH192" s="33">
        <f t="shared" si="913"/>
        <v>200000</v>
      </c>
      <c r="AI192" s="33">
        <f t="shared" si="913"/>
        <v>250000</v>
      </c>
      <c r="AJ192" s="33">
        <f t="shared" si="913"/>
        <v>300000</v>
      </c>
      <c r="AK192" s="33">
        <f t="shared" si="913"/>
        <v>350000</v>
      </c>
      <c r="AL192" s="33">
        <f t="shared" si="913"/>
        <v>400000</v>
      </c>
    </row>
    <row r="193" spans="1:38" ht="18.600000000000001" thickBot="1" x14ac:dyDescent="0.35">
      <c r="A193" s="118" t="s">
        <v>422</v>
      </c>
      <c r="J193" s="302" t="s">
        <v>317</v>
      </c>
      <c r="K193" s="303">
        <v>200000</v>
      </c>
      <c r="L193" s="305">
        <f t="shared" ref="L193:P194" si="914">+BA43</f>
        <v>1.3135114710097762</v>
      </c>
      <c r="M193" s="305">
        <f t="shared" si="914"/>
        <v>1.8160823182812669</v>
      </c>
      <c r="N193" s="305">
        <f t="shared" si="914"/>
        <v>1.8453005082004026</v>
      </c>
      <c r="O193" s="305">
        <f t="shared" si="914"/>
        <v>1.8848827417950362</v>
      </c>
      <c r="P193" s="305">
        <f t="shared" si="914"/>
        <v>1.7866449975449561</v>
      </c>
      <c r="AD193" s="306" t="s">
        <v>156</v>
      </c>
      <c r="AE193" s="310">
        <v>0.43</v>
      </c>
      <c r="AF193" s="308">
        <v>0.88</v>
      </c>
      <c r="AG193" s="308">
        <v>1.36</v>
      </c>
      <c r="AH193" s="311">
        <v>1.82</v>
      </c>
      <c r="AI193" s="308">
        <v>2.29</v>
      </c>
      <c r="AJ193" s="308">
        <v>2.76</v>
      </c>
      <c r="AK193" s="308">
        <v>3.23</v>
      </c>
      <c r="AL193" s="308">
        <v>3.7</v>
      </c>
    </row>
    <row r="194" spans="1:38" ht="18.600000000000001" thickBot="1" x14ac:dyDescent="0.35">
      <c r="A194" s="118" t="s">
        <v>423</v>
      </c>
      <c r="J194" s="302" t="s">
        <v>318</v>
      </c>
      <c r="K194" s="303">
        <v>200000</v>
      </c>
      <c r="L194" s="305">
        <f t="shared" si="914"/>
        <v>0.52523678902459636</v>
      </c>
      <c r="M194" s="305">
        <f t="shared" si="914"/>
        <v>0.64204303189094736</v>
      </c>
      <c r="N194" s="305">
        <f t="shared" si="914"/>
        <v>0.64765894752410513</v>
      </c>
      <c r="O194" s="305">
        <f t="shared" si="914"/>
        <v>0.65522366801166998</v>
      </c>
      <c r="P194" s="305">
        <f t="shared" si="914"/>
        <v>0.63341865137508224</v>
      </c>
      <c r="AD194" s="306" t="s">
        <v>157</v>
      </c>
      <c r="AE194" s="310">
        <v>0.15</v>
      </c>
      <c r="AF194" s="308">
        <v>0.31</v>
      </c>
      <c r="AG194" s="308">
        <v>0.48</v>
      </c>
      <c r="AH194" s="311">
        <v>0.64</v>
      </c>
      <c r="AI194" s="308">
        <v>0.81</v>
      </c>
      <c r="AJ194" s="308">
        <v>0.97</v>
      </c>
      <c r="AK194" s="308">
        <v>1.1399999999999999</v>
      </c>
      <c r="AL194" s="308">
        <v>1.3</v>
      </c>
    </row>
    <row r="195" spans="1:38" ht="18.600000000000001" thickBot="1" x14ac:dyDescent="0.35">
      <c r="A195" s="118" t="s">
        <v>424</v>
      </c>
      <c r="J195" s="302" t="s">
        <v>317</v>
      </c>
      <c r="K195" s="303">
        <v>100000</v>
      </c>
      <c r="L195" s="305">
        <f t="shared" ref="L195:P196" si="915">+D43</f>
        <v>0.63939425097317748</v>
      </c>
      <c r="M195" s="305">
        <f t="shared" si="915"/>
        <v>0.88403688831921889</v>
      </c>
      <c r="N195" s="305">
        <f t="shared" si="915"/>
        <v>0.89825978859109534</v>
      </c>
      <c r="O195" s="305">
        <f t="shared" si="915"/>
        <v>0.91752772279621497</v>
      </c>
      <c r="P195" s="305">
        <f t="shared" si="915"/>
        <v>0.86970731902479848</v>
      </c>
      <c r="AD195" s="185" t="s">
        <v>320</v>
      </c>
      <c r="AE195" s="177"/>
    </row>
    <row r="196" spans="1:38" ht="18.600000000000001" thickBot="1" x14ac:dyDescent="0.35">
      <c r="A196" t="s">
        <v>425</v>
      </c>
      <c r="J196" s="302" t="s">
        <v>318</v>
      </c>
      <c r="K196" s="303">
        <v>100000</v>
      </c>
      <c r="L196" s="305">
        <f t="shared" si="915"/>
        <v>0.28065606873777832</v>
      </c>
      <c r="M196" s="305">
        <f t="shared" si="915"/>
        <v>0.31207542426733714</v>
      </c>
      <c r="N196" s="305">
        <f t="shared" si="915"/>
        <v>0.31554766955188057</v>
      </c>
      <c r="O196" s="305">
        <f t="shared" si="915"/>
        <v>0.32025080985802934</v>
      </c>
      <c r="P196" s="305">
        <f t="shared" si="915"/>
        <v>0.30677478874336434</v>
      </c>
    </row>
    <row r="197" spans="1:38" x14ac:dyDescent="0.3">
      <c r="A197" s="118" t="s">
        <v>427</v>
      </c>
      <c r="J197" s="304"/>
    </row>
    <row r="198" spans="1:38" x14ac:dyDescent="0.3">
      <c r="A198" t="s">
        <v>430</v>
      </c>
    </row>
    <row r="199" spans="1:38" x14ac:dyDescent="0.3">
      <c r="A199" t="s">
        <v>433</v>
      </c>
    </row>
    <row r="200" spans="1:38" x14ac:dyDescent="0.3">
      <c r="A200" t="s">
        <v>434</v>
      </c>
    </row>
    <row r="201" spans="1:38" x14ac:dyDescent="0.3">
      <c r="A201" t="s">
        <v>436</v>
      </c>
    </row>
    <row r="202" spans="1:38" x14ac:dyDescent="0.3">
      <c r="A202" s="29" t="s">
        <v>438</v>
      </c>
    </row>
    <row r="203" spans="1:38" x14ac:dyDescent="0.3">
      <c r="A203" t="s">
        <v>442</v>
      </c>
    </row>
    <row r="204" spans="1:38" x14ac:dyDescent="0.3">
      <c r="A204" t="s">
        <v>443</v>
      </c>
    </row>
    <row r="205" spans="1:38" x14ac:dyDescent="0.3">
      <c r="A205" t="s">
        <v>444</v>
      </c>
    </row>
    <row r="206" spans="1:38" x14ac:dyDescent="0.3">
      <c r="A206" t="s">
        <v>449</v>
      </c>
    </row>
    <row r="207" spans="1:38" x14ac:dyDescent="0.3">
      <c r="A207" t="s">
        <v>452</v>
      </c>
    </row>
    <row r="208" spans="1:38" x14ac:dyDescent="0.3">
      <c r="A208" t="s">
        <v>454</v>
      </c>
    </row>
    <row r="212" spans="1:1" x14ac:dyDescent="0.3">
      <c r="A212" s="118"/>
    </row>
    <row r="213" spans="1:1" x14ac:dyDescent="0.3">
      <c r="A213" s="118"/>
    </row>
    <row r="214" spans="1:1" x14ac:dyDescent="0.3">
      <c r="A214" s="118"/>
    </row>
  </sheetData>
  <mergeCells count="82">
    <mergeCell ref="BB73:BD74"/>
    <mergeCell ref="BI73:BK74"/>
    <mergeCell ref="BB100:BD101"/>
    <mergeCell ref="BI100:BK101"/>
    <mergeCell ref="BP100:BR101"/>
    <mergeCell ref="BP73:BR74"/>
    <mergeCell ref="BB154:BD155"/>
    <mergeCell ref="BI154:BK155"/>
    <mergeCell ref="BP154:BR155"/>
    <mergeCell ref="BW154:BY155"/>
    <mergeCell ref="BW100:BY101"/>
    <mergeCell ref="BB127:BD128"/>
    <mergeCell ref="BI127:BK128"/>
    <mergeCell ref="BP127:BR128"/>
    <mergeCell ref="BW127:BY128"/>
    <mergeCell ref="BW73:BY74"/>
    <mergeCell ref="CD73:CF74"/>
    <mergeCell ref="AG127:AI128"/>
    <mergeCell ref="E154:G155"/>
    <mergeCell ref="L154:N155"/>
    <mergeCell ref="S154:U155"/>
    <mergeCell ref="Z154:AB155"/>
    <mergeCell ref="E100:G101"/>
    <mergeCell ref="L100:N101"/>
    <mergeCell ref="S100:U101"/>
    <mergeCell ref="Z100:AB101"/>
    <mergeCell ref="E127:G128"/>
    <mergeCell ref="L127:N128"/>
    <mergeCell ref="S127:U128"/>
    <mergeCell ref="Z127:AB128"/>
    <mergeCell ref="CD127:CF128"/>
    <mergeCell ref="AN52:AW54"/>
    <mergeCell ref="E73:G74"/>
    <mergeCell ref="L73:N74"/>
    <mergeCell ref="S73:U74"/>
    <mergeCell ref="Z73:AB74"/>
    <mergeCell ref="AG73:AI74"/>
    <mergeCell ref="AN63:AW65"/>
    <mergeCell ref="AN60:AW61"/>
    <mergeCell ref="AN62:AW62"/>
    <mergeCell ref="AN55:AW55"/>
    <mergeCell ref="AN56:AW56"/>
    <mergeCell ref="AN57:AW57"/>
    <mergeCell ref="AN58:AW59"/>
    <mergeCell ref="BG18:CH18"/>
    <mergeCell ref="CE19:CE20"/>
    <mergeCell ref="BX19:BX20"/>
    <mergeCell ref="BQ19:BQ20"/>
    <mergeCell ref="BJ19:BJ20"/>
    <mergeCell ref="BC46:BC47"/>
    <mergeCell ref="BJ46:BJ47"/>
    <mergeCell ref="BQ46:BQ47"/>
    <mergeCell ref="BX46:BX47"/>
    <mergeCell ref="AN25:AW25"/>
    <mergeCell ref="AN26:AW26"/>
    <mergeCell ref="AN29:AW29"/>
    <mergeCell ref="AN27:AW28"/>
    <mergeCell ref="AN30:AW31"/>
    <mergeCell ref="AN32:AW34"/>
    <mergeCell ref="AN35:AW35"/>
    <mergeCell ref="AN37:AW37"/>
    <mergeCell ref="AN38:AW39"/>
    <mergeCell ref="AN42:AW42"/>
    <mergeCell ref="AN36:AW36"/>
    <mergeCell ref="AN40:AW41"/>
    <mergeCell ref="BA18:BA19"/>
    <mergeCell ref="AN49:AW49"/>
    <mergeCell ref="AN50:AW51"/>
    <mergeCell ref="J18:AK18"/>
    <mergeCell ref="M19:M20"/>
    <mergeCell ref="T19:T20"/>
    <mergeCell ref="AA19:AA20"/>
    <mergeCell ref="AH19:AH20"/>
    <mergeCell ref="AN43:AW43"/>
    <mergeCell ref="M46:M47"/>
    <mergeCell ref="T46:T47"/>
    <mergeCell ref="AA46:AA47"/>
    <mergeCell ref="C18:C19"/>
    <mergeCell ref="D18:D19"/>
    <mergeCell ref="F46:F47"/>
    <mergeCell ref="AN48:AW48"/>
    <mergeCell ref="AZ18:AZ1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2:CH211"/>
  <sheetViews>
    <sheetView topLeftCell="AU1" zoomScale="70" zoomScaleNormal="70" workbookViewId="0">
      <selection activeCell="BE39" sqref="BE39"/>
    </sheetView>
  </sheetViews>
  <sheetFormatPr baseColWidth="10" defaultRowHeight="14.4" x14ac:dyDescent="0.3"/>
  <cols>
    <col min="1" max="1" width="60.109375" customWidth="1"/>
    <col min="2" max="2" width="11.109375" customWidth="1"/>
    <col min="3" max="3" width="71.88671875" customWidth="1"/>
    <col min="6" max="6" width="14.33203125" customWidth="1"/>
    <col min="19" max="19" width="13.5546875" customWidth="1"/>
    <col min="20" max="20" width="13.33203125" customWidth="1"/>
    <col min="26" max="26" width="13.5546875" customWidth="1"/>
    <col min="27" max="27" width="13.33203125" customWidth="1"/>
    <col min="40" max="40" width="22.6640625" customWidth="1"/>
    <col min="43" max="43" width="23.33203125" customWidth="1"/>
    <col min="44" max="44" width="14.5546875" customWidth="1"/>
    <col min="45" max="45" width="13.33203125" customWidth="1"/>
    <col min="46" max="46" width="14.109375" customWidth="1"/>
    <col min="47" max="47" width="13.6640625" customWidth="1"/>
    <col min="48" max="48" width="19.44140625" customWidth="1"/>
    <col min="49" max="49" width="18.21875" customWidth="1"/>
    <col min="51" max="51" width="10.77734375" customWidth="1"/>
    <col min="52" max="52" width="72.77734375" customWidth="1"/>
    <col min="55" max="55" width="13.77734375" customWidth="1"/>
    <col min="62" max="62" width="13.33203125" customWidth="1"/>
    <col min="69" max="69" width="14.21875" customWidth="1"/>
    <col min="76" max="76" width="13.21875" customWidth="1"/>
  </cols>
  <sheetData>
    <row r="2" spans="2:57" ht="14.4" customHeight="1" x14ac:dyDescent="0.3">
      <c r="B2" s="633" t="s">
        <v>294</v>
      </c>
      <c r="C2" s="49" t="s">
        <v>254</v>
      </c>
      <c r="AY2" s="633" t="s">
        <v>294</v>
      </c>
      <c r="AZ2" s="49" t="s">
        <v>254</v>
      </c>
    </row>
    <row r="3" spans="2:57" ht="14.4" customHeight="1" x14ac:dyDescent="0.3">
      <c r="B3" s="633"/>
      <c r="C3" s="285">
        <v>300000</v>
      </c>
      <c r="D3" s="249" t="s">
        <v>62</v>
      </c>
      <c r="E3" s="52" t="s">
        <v>63</v>
      </c>
      <c r="F3" s="52" t="s">
        <v>64</v>
      </c>
      <c r="G3" s="52" t="s">
        <v>6</v>
      </c>
      <c r="H3" s="52" t="s">
        <v>5</v>
      </c>
      <c r="AY3" s="633"/>
      <c r="AZ3" s="285">
        <v>400000</v>
      </c>
      <c r="BA3" s="52" t="s">
        <v>62</v>
      </c>
      <c r="BB3" s="52" t="s">
        <v>63</v>
      </c>
      <c r="BC3" s="52" t="s">
        <v>64</v>
      </c>
      <c r="BD3" s="52" t="s">
        <v>6</v>
      </c>
      <c r="BE3" s="52" t="s">
        <v>5</v>
      </c>
    </row>
    <row r="4" spans="2:57" ht="14.4" customHeight="1" x14ac:dyDescent="0.3">
      <c r="B4" s="633"/>
      <c r="C4" s="50" t="s">
        <v>426</v>
      </c>
      <c r="D4" s="51">
        <v>300</v>
      </c>
      <c r="E4" s="51">
        <v>300</v>
      </c>
      <c r="F4" s="51">
        <v>300</v>
      </c>
      <c r="G4" s="51">
        <v>300</v>
      </c>
      <c r="H4" s="51">
        <v>300</v>
      </c>
      <c r="AY4" s="633"/>
      <c r="AZ4" s="50" t="s">
        <v>426</v>
      </c>
      <c r="BA4" s="51">
        <v>300</v>
      </c>
      <c r="BB4" s="51">
        <v>300</v>
      </c>
      <c r="BC4" s="51">
        <v>300</v>
      </c>
      <c r="BD4" s="51">
        <v>300</v>
      </c>
      <c r="BE4" s="51">
        <v>300</v>
      </c>
    </row>
    <row r="5" spans="2:57" ht="14.4" customHeight="1" x14ac:dyDescent="0.3">
      <c r="B5" s="633"/>
      <c r="C5" s="50" t="s">
        <v>310</v>
      </c>
      <c r="D5" s="51">
        <f>($C$3/D4)+D8*($C$3/D4)+(D9*365*24*10/100)</f>
        <v>1112.2639999999999</v>
      </c>
      <c r="E5" s="51">
        <f t="shared" ref="E5:H5" si="0">($C$3/E4)+E8*($C$3/E4)+(E9*365*24*10/100)</f>
        <v>1112.2639999999999</v>
      </c>
      <c r="F5" s="51">
        <f t="shared" si="0"/>
        <v>1112.2639999999999</v>
      </c>
      <c r="G5" s="51">
        <f t="shared" si="0"/>
        <v>1112.2639999999999</v>
      </c>
      <c r="H5" s="51">
        <f t="shared" si="0"/>
        <v>1112.2639999999999</v>
      </c>
      <c r="AY5" s="633"/>
      <c r="AZ5" s="50" t="s">
        <v>310</v>
      </c>
      <c r="BA5" s="51">
        <f>($AZ$3/BA4)+BA8*($AZ$3/BA4)+(BA9*365*24*10/100)</f>
        <v>1478.9306666666664</v>
      </c>
      <c r="BB5" s="51">
        <f t="shared" ref="BB5:BE5" si="1">($AZ$3/BB4)+BB8*($AZ$3/BB4)+(BB9*365*24*10/100)</f>
        <v>1478.9306666666664</v>
      </c>
      <c r="BC5" s="51">
        <f t="shared" si="1"/>
        <v>1478.9306666666664</v>
      </c>
      <c r="BD5" s="51">
        <f t="shared" si="1"/>
        <v>1478.9306666666664</v>
      </c>
      <c r="BE5" s="51">
        <f t="shared" si="1"/>
        <v>1478.9306666666664</v>
      </c>
    </row>
    <row r="6" spans="2:57" ht="14.4" customHeight="1" x14ac:dyDescent="0.3">
      <c r="B6" s="633"/>
      <c r="C6" s="50" t="s">
        <v>290</v>
      </c>
      <c r="D6" s="51">
        <v>350</v>
      </c>
      <c r="E6" s="51">
        <v>350</v>
      </c>
      <c r="F6" s="51">
        <v>350</v>
      </c>
      <c r="G6" s="51">
        <v>350</v>
      </c>
      <c r="H6" s="51">
        <v>350</v>
      </c>
      <c r="AY6" s="633"/>
      <c r="AZ6" s="50" t="s">
        <v>290</v>
      </c>
      <c r="BA6" s="51">
        <v>350</v>
      </c>
      <c r="BB6" s="51">
        <v>350</v>
      </c>
      <c r="BC6" s="51">
        <v>350</v>
      </c>
      <c r="BD6" s="51">
        <v>350</v>
      </c>
      <c r="BE6" s="51">
        <v>350</v>
      </c>
    </row>
    <row r="7" spans="2:57" ht="14.4" customHeight="1" x14ac:dyDescent="0.3">
      <c r="B7" s="633"/>
      <c r="C7" s="50" t="s">
        <v>292</v>
      </c>
      <c r="D7" s="51">
        <f>(D6*3600*($C$3/D4)/1000)</f>
        <v>1260000</v>
      </c>
      <c r="E7" s="51">
        <f t="shared" ref="E7:H7" si="2">(E6*3600*($C$3/E4)/1000)</f>
        <v>1260000</v>
      </c>
      <c r="F7" s="51">
        <f t="shared" si="2"/>
        <v>1260000</v>
      </c>
      <c r="G7" s="51">
        <f t="shared" si="2"/>
        <v>1260000</v>
      </c>
      <c r="H7" s="51">
        <f t="shared" si="2"/>
        <v>1260000</v>
      </c>
      <c r="AY7" s="633"/>
      <c r="AZ7" s="50" t="s">
        <v>292</v>
      </c>
      <c r="BA7" s="51">
        <f>(D6*3600*($AZ$3/D4)/1000)</f>
        <v>1680000</v>
      </c>
      <c r="BB7" s="51">
        <f t="shared" ref="BB7:BE7" si="3">(E6*3600*($AZ$3/E4)/1000)</f>
        <v>1680000</v>
      </c>
      <c r="BC7" s="51">
        <f t="shared" si="3"/>
        <v>1680000</v>
      </c>
      <c r="BD7" s="51">
        <f t="shared" si="3"/>
        <v>1680000</v>
      </c>
      <c r="BE7" s="51">
        <f t="shared" si="3"/>
        <v>1680000</v>
      </c>
    </row>
    <row r="8" spans="2:57" ht="14.4" customHeight="1" x14ac:dyDescent="0.3">
      <c r="B8" s="633"/>
      <c r="C8" s="50" t="s">
        <v>437</v>
      </c>
      <c r="D8" s="51">
        <f>0.1</f>
        <v>0.1</v>
      </c>
      <c r="E8" s="51">
        <f t="shared" ref="E8:H8" si="4">0.1</f>
        <v>0.1</v>
      </c>
      <c r="F8" s="51">
        <f t="shared" si="4"/>
        <v>0.1</v>
      </c>
      <c r="G8" s="51">
        <f t="shared" si="4"/>
        <v>0.1</v>
      </c>
      <c r="H8" s="51">
        <f t="shared" si="4"/>
        <v>0.1</v>
      </c>
      <c r="AY8" s="633"/>
      <c r="AZ8" s="50" t="s">
        <v>437</v>
      </c>
      <c r="BA8" s="51">
        <f>0.1</f>
        <v>0.1</v>
      </c>
      <c r="BB8" s="51">
        <f t="shared" ref="BB8:BE8" si="5">0.1</f>
        <v>0.1</v>
      </c>
      <c r="BC8" s="51">
        <f t="shared" si="5"/>
        <v>0.1</v>
      </c>
      <c r="BD8" s="51">
        <f t="shared" si="5"/>
        <v>0.1</v>
      </c>
      <c r="BE8" s="51">
        <f t="shared" si="5"/>
        <v>0.1</v>
      </c>
    </row>
    <row r="9" spans="2:57" ht="14.4" customHeight="1" x14ac:dyDescent="0.3">
      <c r="B9" s="633"/>
      <c r="C9" s="42" t="s">
        <v>457</v>
      </c>
      <c r="D9" s="51">
        <v>1.4E-2</v>
      </c>
      <c r="E9" s="51">
        <v>1.4E-2</v>
      </c>
      <c r="F9" s="51">
        <v>1.4E-2</v>
      </c>
      <c r="G9" s="51">
        <v>1.4E-2</v>
      </c>
      <c r="H9" s="51">
        <v>1.4E-2</v>
      </c>
      <c r="AY9" s="633"/>
      <c r="AZ9" s="42" t="str">
        <f>C9</f>
        <v>Operational losses per time (OL)  [10],[15] (%/h)</v>
      </c>
      <c r="BA9" s="51">
        <v>1.4E-2</v>
      </c>
      <c r="BB9" s="51">
        <v>1.4E-2</v>
      </c>
      <c r="BC9" s="51">
        <v>1.4E-2</v>
      </c>
      <c r="BD9" s="51">
        <v>1.4E-2</v>
      </c>
      <c r="BE9" s="51">
        <v>1.4E-2</v>
      </c>
    </row>
    <row r="10" spans="2:57" ht="14.4" customHeight="1" x14ac:dyDescent="0.3">
      <c r="B10" s="633"/>
      <c r="C10" s="50" t="s">
        <v>65</v>
      </c>
      <c r="D10" s="51">
        <v>160000</v>
      </c>
      <c r="E10" s="51">
        <v>160000</v>
      </c>
      <c r="F10" s="51">
        <v>160000</v>
      </c>
      <c r="G10" s="51">
        <v>160000</v>
      </c>
      <c r="H10" s="51">
        <v>160000</v>
      </c>
      <c r="AY10" s="633"/>
      <c r="AZ10" s="50" t="s">
        <v>65</v>
      </c>
      <c r="BA10" s="51">
        <v>160000</v>
      </c>
      <c r="BB10" s="51">
        <v>160000</v>
      </c>
      <c r="BC10" s="51">
        <v>160000</v>
      </c>
      <c r="BD10" s="51">
        <v>160000</v>
      </c>
      <c r="BE10" s="51">
        <v>160000</v>
      </c>
    </row>
    <row r="11" spans="2:57" ht="14.4" customHeight="1" x14ac:dyDescent="0.3">
      <c r="B11" s="633"/>
      <c r="C11" s="50" t="s">
        <v>70</v>
      </c>
      <c r="D11" s="51">
        <f>(D7)*1000000/(3600*24*365*D14)</f>
        <v>3995.433789954338</v>
      </c>
      <c r="E11" s="51">
        <f>(E7)*1000000/(3600*24*365*E14)</f>
        <v>3995.433789954338</v>
      </c>
      <c r="F11" s="51">
        <f>(F7)*1000000/(3600*24*365*F14)</f>
        <v>3995.433789954338</v>
      </c>
      <c r="G11" s="51">
        <f>(G7)*1000000/(3600*24*365*G14)</f>
        <v>3995.433789954338</v>
      </c>
      <c r="H11" s="51">
        <f>(H7)*1000000/(3600*24*365*H14)</f>
        <v>3995.433789954338</v>
      </c>
      <c r="AY11" s="633"/>
      <c r="AZ11" s="50" t="s">
        <v>70</v>
      </c>
      <c r="BA11" s="51">
        <f>(BA7)*1000000/(3600*24*365*BA14)</f>
        <v>5327.2450532724506</v>
      </c>
      <c r="BB11" s="51">
        <f>(BB7)*1000000/(3600*24*365*BB14)</f>
        <v>5327.2450532724506</v>
      </c>
      <c r="BC11" s="51">
        <f>(BC7)*1000000/(3600*24*365*BC14)</f>
        <v>5327.2450532724506</v>
      </c>
      <c r="BD11" s="51">
        <f>(BD7)*1000000/(3600*24*365*BD14)</f>
        <v>5327.2450532724506</v>
      </c>
      <c r="BE11" s="51">
        <f>(BE7)*1000000/(3600*24*365*BE14)</f>
        <v>5327.2450532724506</v>
      </c>
    </row>
    <row r="12" spans="2:57" ht="14.4" customHeight="1" x14ac:dyDescent="0.3">
      <c r="B12" s="633"/>
      <c r="C12" s="50" t="s">
        <v>291</v>
      </c>
      <c r="D12" s="51">
        <f>D11/D10</f>
        <v>2.4971461187214612E-2</v>
      </c>
      <c r="E12" s="51">
        <f t="shared" ref="E12:H12" si="6">E11/E10</f>
        <v>2.4971461187214612E-2</v>
      </c>
      <c r="F12" s="51">
        <f t="shared" si="6"/>
        <v>2.4971461187214612E-2</v>
      </c>
      <c r="G12" s="51">
        <f t="shared" si="6"/>
        <v>2.4971461187214612E-2</v>
      </c>
      <c r="H12" s="51">
        <f t="shared" si="6"/>
        <v>2.4971461187214612E-2</v>
      </c>
      <c r="AY12" s="633"/>
      <c r="AZ12" s="50" t="s">
        <v>291</v>
      </c>
      <c r="BA12" s="51">
        <f>BA11/BA10</f>
        <v>3.3295281582952814E-2</v>
      </c>
      <c r="BB12" s="51">
        <f t="shared" ref="BB12:BE12" si="7">BB11/BB10</f>
        <v>3.3295281582952814E-2</v>
      </c>
      <c r="BC12" s="51">
        <f t="shared" si="7"/>
        <v>3.3295281582952814E-2</v>
      </c>
      <c r="BD12" s="51">
        <f t="shared" si="7"/>
        <v>3.3295281582952814E-2</v>
      </c>
      <c r="BE12" s="51">
        <f t="shared" si="7"/>
        <v>3.3295281582952814E-2</v>
      </c>
    </row>
    <row r="13" spans="2:57" ht="14.4" customHeight="1" x14ac:dyDescent="0.3">
      <c r="B13" s="633"/>
      <c r="C13" s="42" t="s">
        <v>333</v>
      </c>
      <c r="D13" s="51">
        <v>400</v>
      </c>
      <c r="E13" s="51">
        <v>400</v>
      </c>
      <c r="F13" s="51">
        <v>400</v>
      </c>
      <c r="G13" s="51">
        <v>400</v>
      </c>
      <c r="H13" s="51">
        <v>400</v>
      </c>
      <c r="AY13" s="633"/>
      <c r="AZ13" s="42" t="s">
        <v>333</v>
      </c>
      <c r="BA13" s="51">
        <v>400</v>
      </c>
      <c r="BB13" s="51">
        <v>400</v>
      </c>
      <c r="BC13" s="51">
        <v>400</v>
      </c>
      <c r="BD13" s="51">
        <v>400</v>
      </c>
      <c r="BE13" s="51">
        <v>400</v>
      </c>
    </row>
    <row r="14" spans="2:57" ht="14.4" customHeight="1" x14ac:dyDescent="0.3">
      <c r="B14" s="633"/>
      <c r="C14" s="50" t="s">
        <v>435</v>
      </c>
      <c r="D14" s="51">
        <v>10</v>
      </c>
      <c r="E14" s="51">
        <v>10</v>
      </c>
      <c r="F14" s="51">
        <v>10</v>
      </c>
      <c r="G14" s="51">
        <v>10</v>
      </c>
      <c r="H14" s="51">
        <v>10</v>
      </c>
      <c r="AY14" s="633"/>
      <c r="AZ14" s="50" t="s">
        <v>435</v>
      </c>
      <c r="BA14" s="51">
        <v>10</v>
      </c>
      <c r="BB14" s="51">
        <v>10</v>
      </c>
      <c r="BC14" s="51">
        <v>10</v>
      </c>
      <c r="BD14" s="51">
        <v>10</v>
      </c>
      <c r="BE14" s="51">
        <v>10</v>
      </c>
    </row>
    <row r="15" spans="2:57" ht="14.4" customHeight="1" x14ac:dyDescent="0.3">
      <c r="B15" s="633"/>
      <c r="C15" s="50" t="s">
        <v>431</v>
      </c>
      <c r="D15" s="51">
        <v>0.73699999999999999</v>
      </c>
      <c r="AY15" s="633"/>
      <c r="AZ15" s="50" t="s">
        <v>431</v>
      </c>
      <c r="BA15" s="51">
        <v>0.73699999999999999</v>
      </c>
    </row>
    <row r="16" spans="2:57" ht="14.4" customHeight="1" x14ac:dyDescent="0.3">
      <c r="B16" s="633"/>
      <c r="C16" s="321" t="s">
        <v>463</v>
      </c>
      <c r="D16" s="51">
        <f>(0.276+0.015)</f>
        <v>0.29100000000000004</v>
      </c>
      <c r="AY16" s="633"/>
      <c r="AZ16" s="321" t="s">
        <v>463</v>
      </c>
      <c r="BA16" s="51">
        <f>(0.276+0.015)</f>
        <v>0.29100000000000004</v>
      </c>
    </row>
    <row r="17" spans="2:86" ht="14.4" customHeight="1" x14ac:dyDescent="0.3">
      <c r="B17" s="633"/>
      <c r="C17" s="321" t="s">
        <v>462</v>
      </c>
      <c r="D17" s="51">
        <f>0.175</f>
        <v>0.17499999999999999</v>
      </c>
      <c r="AY17" s="633"/>
      <c r="AZ17" s="321" t="s">
        <v>462</v>
      </c>
      <c r="BA17" s="51">
        <f>0.175</f>
        <v>0.17499999999999999</v>
      </c>
    </row>
    <row r="18" spans="2:86" ht="14.4" customHeight="1" x14ac:dyDescent="0.3">
      <c r="B18" s="633"/>
      <c r="C18" s="580" t="s">
        <v>460</v>
      </c>
      <c r="D18" s="581">
        <v>0.82099999999999995</v>
      </c>
      <c r="AY18" s="633"/>
      <c r="AZ18" s="580" t="s">
        <v>460</v>
      </c>
      <c r="BA18" s="581">
        <v>0.82099999999999995</v>
      </c>
    </row>
    <row r="19" spans="2:86" ht="14.4" customHeight="1" x14ac:dyDescent="0.3">
      <c r="B19" s="633"/>
      <c r="C19" s="580"/>
      <c r="D19" s="581"/>
      <c r="AY19" s="633"/>
      <c r="AZ19" s="580"/>
      <c r="BA19" s="581"/>
    </row>
    <row r="20" spans="2:86" ht="14.4" customHeight="1" x14ac:dyDescent="0.3">
      <c r="B20" s="633"/>
      <c r="C20" s="50" t="s">
        <v>293</v>
      </c>
      <c r="D20" s="51">
        <f>D6/'ESOIstatic 4W-car'!$BA$6*(1000/(D10/1000))/(1000/('ESOIstatic 4W-car'!$BA$10/1000))</f>
        <v>3.645833333333333</v>
      </c>
      <c r="J20" s="589" t="s">
        <v>287</v>
      </c>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Y20" s="633"/>
      <c r="AZ20" s="50" t="s">
        <v>293</v>
      </c>
      <c r="BA20" s="51">
        <f>BA6/'ESOIstatic 4W-car'!$BA$6*(1000/(BA10/1000))/(1000/('ESOIstatic 4W-car'!$BA$10/1000))</f>
        <v>3.645833333333333</v>
      </c>
      <c r="BG20" s="589" t="s">
        <v>288</v>
      </c>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row>
    <row r="21" spans="2:86" ht="14.4" customHeight="1" x14ac:dyDescent="0.3">
      <c r="J21" s="148"/>
      <c r="M21" s="590" t="s">
        <v>159</v>
      </c>
      <c r="T21" s="590" t="s">
        <v>160</v>
      </c>
      <c r="AA21" s="590" t="s">
        <v>466</v>
      </c>
      <c r="AH21" s="590" t="s">
        <v>467</v>
      </c>
      <c r="AK21" s="145"/>
      <c r="BF21" s="142"/>
      <c r="BJ21" s="590" t="s">
        <v>159</v>
      </c>
      <c r="BQ21" s="590" t="s">
        <v>160</v>
      </c>
      <c r="BX21" s="590" t="s">
        <v>466</v>
      </c>
      <c r="CE21" s="590" t="s">
        <v>467</v>
      </c>
      <c r="CH21" s="145"/>
    </row>
    <row r="22" spans="2:86" x14ac:dyDescent="0.3">
      <c r="J22" s="149"/>
      <c r="M22" s="591"/>
      <c r="T22" s="591"/>
      <c r="AA22" s="591"/>
      <c r="AH22" s="591"/>
      <c r="AK22" s="142"/>
      <c r="BF22" s="142"/>
      <c r="BJ22" s="591"/>
      <c r="BQ22" s="591"/>
      <c r="BX22" s="591"/>
      <c r="CE22" s="591"/>
      <c r="CH22" s="142"/>
    </row>
    <row r="23" spans="2:86" x14ac:dyDescent="0.3">
      <c r="C23" s="42" t="s">
        <v>301</v>
      </c>
      <c r="D23" s="43">
        <f>'ESOIstatic 4W-car'!D21*$D$20+EnU!$AB$54*(1000000/D10)</f>
        <v>2219347.0496833669</v>
      </c>
      <c r="E23" s="43">
        <f>'ESOIstatic 4W-car'!E21*$D$20+EnU!$AB$54*(1000000/D10)</f>
        <v>1409157.9752042</v>
      </c>
      <c r="F23" s="43">
        <f>'ESOIstatic 4W-car'!F21*$D$20+EnU!$AB$54*(1000000/D10)</f>
        <v>1373438.4699958665</v>
      </c>
      <c r="G23" s="43">
        <f>'ESOIstatic 4W-car'!G21*$D$20+EnU!$AB$54*(1000000/D10)</f>
        <v>1327338.5298917</v>
      </c>
      <c r="H23" s="43">
        <f>'ESOIstatic 4W-car'!H21*$D$20+EnU!$AB$54*(1000000/D10)</f>
        <v>1427408.5976000333</v>
      </c>
      <c r="J23" s="166"/>
      <c r="K23" s="43">
        <f t="shared" ref="K23:O24" si="8">BH23</f>
        <v>2219347.0496833669</v>
      </c>
      <c r="L23" s="43">
        <f t="shared" si="8"/>
        <v>1409157.9752042</v>
      </c>
      <c r="M23" s="43">
        <f t="shared" si="8"/>
        <v>1373438.4699958665</v>
      </c>
      <c r="N23" s="43">
        <f t="shared" si="8"/>
        <v>1327338.5298917</v>
      </c>
      <c r="O23" s="43">
        <f t="shared" si="8"/>
        <v>1427408.5976000333</v>
      </c>
      <c r="R23" s="43">
        <f t="shared" ref="R23:V23" si="9">K23</f>
        <v>2219347.0496833669</v>
      </c>
      <c r="S23" s="43">
        <f t="shared" si="9"/>
        <v>1409157.9752042</v>
      </c>
      <c r="T23" s="43">
        <f t="shared" si="9"/>
        <v>1373438.4699958665</v>
      </c>
      <c r="U23" s="43">
        <f t="shared" si="9"/>
        <v>1327338.5298917</v>
      </c>
      <c r="V23" s="43">
        <f t="shared" si="9"/>
        <v>1427408.5976000333</v>
      </c>
      <c r="Y23" s="43">
        <f t="shared" ref="Y23:AC23" si="10">K23</f>
        <v>2219347.0496833669</v>
      </c>
      <c r="Z23" s="43">
        <f t="shared" si="10"/>
        <v>1409157.9752042</v>
      </c>
      <c r="AA23" s="43">
        <f t="shared" si="10"/>
        <v>1373438.4699958665</v>
      </c>
      <c r="AB23" s="43">
        <f t="shared" si="10"/>
        <v>1327338.5298917</v>
      </c>
      <c r="AC23" s="43">
        <f t="shared" si="10"/>
        <v>1427408.5976000333</v>
      </c>
      <c r="AF23" s="43">
        <f t="shared" ref="AF23:AJ23" si="11">K23</f>
        <v>2219347.0496833669</v>
      </c>
      <c r="AG23" s="43">
        <f t="shared" si="11"/>
        <v>1409157.9752042</v>
      </c>
      <c r="AH23" s="43">
        <f t="shared" si="11"/>
        <v>1373438.4699958665</v>
      </c>
      <c r="AI23" s="43">
        <f t="shared" si="11"/>
        <v>1327338.5298917</v>
      </c>
      <c r="AJ23" s="43">
        <f t="shared" si="11"/>
        <v>1427408.5976000333</v>
      </c>
      <c r="AK23" s="142"/>
      <c r="AZ23" s="42" t="s">
        <v>301</v>
      </c>
      <c r="BA23" s="43">
        <f>'ESOIstatic 4W-car'!D21*$BA$20+EnU!$AB$54*(1000000/D10)</f>
        <v>2219347.0496833669</v>
      </c>
      <c r="BB23" s="43">
        <f>'ESOIstatic 4W-car'!E21*$BA$20+EnU!$AB$54*(1000000/D10)</f>
        <v>1409157.9752042</v>
      </c>
      <c r="BC23" s="43">
        <f>'ESOIstatic 4W-car'!F21*$BA$20+EnU!$AB$54*(1000000/D10)</f>
        <v>1373438.4699958665</v>
      </c>
      <c r="BD23" s="43">
        <f>'ESOIstatic 4W-car'!G21*$BA$20+EnU!$AB$54*(1000000/D10)</f>
        <v>1327338.5298917</v>
      </c>
      <c r="BE23" s="43">
        <f>'ESOIstatic 4W-car'!H21*$BA$20+EnU!$AB$54*(1000000/D10)</f>
        <v>1427408.5976000333</v>
      </c>
      <c r="BF23" s="142"/>
      <c r="BH23" s="43">
        <f>BA23</f>
        <v>2219347.0496833669</v>
      </c>
      <c r="BI23" s="43">
        <f t="shared" ref="BI23:BL23" si="12">BB23</f>
        <v>1409157.9752042</v>
      </c>
      <c r="BJ23" s="43">
        <f t="shared" si="12"/>
        <v>1373438.4699958665</v>
      </c>
      <c r="BK23" s="43">
        <f t="shared" si="12"/>
        <v>1327338.5298917</v>
      </c>
      <c r="BL23" s="43">
        <f t="shared" si="12"/>
        <v>1427408.5976000333</v>
      </c>
      <c r="BO23" s="43">
        <f>BA23</f>
        <v>2219347.0496833669</v>
      </c>
      <c r="BP23" s="43">
        <f t="shared" ref="BP23:BS23" si="13">BB23</f>
        <v>1409157.9752042</v>
      </c>
      <c r="BQ23" s="43">
        <f t="shared" si="13"/>
        <v>1373438.4699958665</v>
      </c>
      <c r="BR23" s="43">
        <f t="shared" si="13"/>
        <v>1327338.5298917</v>
      </c>
      <c r="BS23" s="43">
        <f t="shared" si="13"/>
        <v>1427408.5976000333</v>
      </c>
      <c r="BV23" s="43">
        <f>BA23</f>
        <v>2219347.0496833669</v>
      </c>
      <c r="BW23" s="43">
        <f t="shared" ref="BW23:BZ23" si="14">BB23</f>
        <v>1409157.9752042</v>
      </c>
      <c r="BX23" s="43">
        <f t="shared" si="14"/>
        <v>1373438.4699958665</v>
      </c>
      <c r="BY23" s="43">
        <f t="shared" si="14"/>
        <v>1327338.5298917</v>
      </c>
      <c r="BZ23" s="43">
        <f t="shared" si="14"/>
        <v>1427408.5976000333</v>
      </c>
      <c r="CC23" s="43">
        <f>BA23</f>
        <v>2219347.0496833669</v>
      </c>
      <c r="CD23" s="43">
        <f t="shared" ref="CD23:CG23" si="15">BB23</f>
        <v>1409157.9752042</v>
      </c>
      <c r="CE23" s="43">
        <f t="shared" si="15"/>
        <v>1373438.4699958665</v>
      </c>
      <c r="CF23" s="43">
        <f t="shared" si="15"/>
        <v>1327338.5298917</v>
      </c>
      <c r="CG23" s="43">
        <f t="shared" si="15"/>
        <v>1427408.5976000333</v>
      </c>
      <c r="CH23" s="142"/>
    </row>
    <row r="24" spans="2:86" x14ac:dyDescent="0.3">
      <c r="C24" s="42" t="s">
        <v>302</v>
      </c>
      <c r="D24" s="43">
        <f>D23*0.1+D23</f>
        <v>2441281.7546517034</v>
      </c>
      <c r="E24" s="43">
        <f t="shared" ref="E24:H24" si="16">E23*0.1+E23</f>
        <v>1550073.7727246201</v>
      </c>
      <c r="F24" s="43">
        <f t="shared" si="16"/>
        <v>1510782.3169954531</v>
      </c>
      <c r="G24" s="43">
        <f t="shared" si="16"/>
        <v>1460072.38288087</v>
      </c>
      <c r="H24" s="43">
        <f t="shared" si="16"/>
        <v>1570149.4573600367</v>
      </c>
      <c r="J24" s="166"/>
      <c r="K24" s="43">
        <f t="shared" si="8"/>
        <v>2441281.7546517034</v>
      </c>
      <c r="L24" s="43">
        <f t="shared" si="8"/>
        <v>1550073.7727246201</v>
      </c>
      <c r="M24" s="43">
        <f t="shared" si="8"/>
        <v>1510782.3169954531</v>
      </c>
      <c r="N24" s="43">
        <f t="shared" si="8"/>
        <v>1460072.38288087</v>
      </c>
      <c r="O24" s="43">
        <f t="shared" si="8"/>
        <v>1570149.4573600367</v>
      </c>
      <c r="R24" s="44">
        <f>R23*0.1+R23</f>
        <v>2441281.7546517034</v>
      </c>
      <c r="S24" s="44">
        <f t="shared" ref="S24:V24" si="17">S23*0.1+S23</f>
        <v>1550073.7727246201</v>
      </c>
      <c r="T24" s="44">
        <f t="shared" si="17"/>
        <v>1510782.3169954531</v>
      </c>
      <c r="U24" s="44">
        <f t="shared" si="17"/>
        <v>1460072.38288087</v>
      </c>
      <c r="V24" s="44">
        <f t="shared" si="17"/>
        <v>1570149.4573600367</v>
      </c>
      <c r="Y24" s="44">
        <f>Y23*0.1+Y23</f>
        <v>2441281.7546517034</v>
      </c>
      <c r="Z24" s="44">
        <f t="shared" ref="Z24:AC24" si="18">Z23*0.1+Z23</f>
        <v>1550073.7727246201</v>
      </c>
      <c r="AA24" s="44">
        <f t="shared" si="18"/>
        <v>1510782.3169954531</v>
      </c>
      <c r="AB24" s="44">
        <f t="shared" si="18"/>
        <v>1460072.38288087</v>
      </c>
      <c r="AC24" s="44">
        <f t="shared" si="18"/>
        <v>1570149.4573600367</v>
      </c>
      <c r="AF24" s="44">
        <f>AF23*0.1+AF23</f>
        <v>2441281.7546517034</v>
      </c>
      <c r="AG24" s="44">
        <f t="shared" ref="AG24:AJ24" si="19">AG23*0.1+AG23</f>
        <v>1550073.7727246201</v>
      </c>
      <c r="AH24" s="44">
        <f t="shared" si="19"/>
        <v>1510782.3169954531</v>
      </c>
      <c r="AI24" s="44">
        <f t="shared" si="19"/>
        <v>1460072.38288087</v>
      </c>
      <c r="AJ24" s="44">
        <f t="shared" si="19"/>
        <v>1570149.4573600367</v>
      </c>
      <c r="AK24" s="142"/>
      <c r="AZ24" s="42" t="s">
        <v>302</v>
      </c>
      <c r="BA24" s="44">
        <f>BA23*0.1+BA23</f>
        <v>2441281.7546517034</v>
      </c>
      <c r="BB24" s="44">
        <f t="shared" ref="BB24:BE24" si="20">BB23*0.1+BB23</f>
        <v>1550073.7727246201</v>
      </c>
      <c r="BC24" s="44">
        <f t="shared" si="20"/>
        <v>1510782.3169954531</v>
      </c>
      <c r="BD24" s="44">
        <f t="shared" si="20"/>
        <v>1460072.38288087</v>
      </c>
      <c r="BE24" s="44">
        <f t="shared" si="20"/>
        <v>1570149.4573600367</v>
      </c>
      <c r="BF24" s="142"/>
      <c r="BH24" s="44">
        <f>BH23*0.1+BH23</f>
        <v>2441281.7546517034</v>
      </c>
      <c r="BI24" s="44">
        <f t="shared" ref="BI24:BL24" si="21">BI23*0.1+BI23</f>
        <v>1550073.7727246201</v>
      </c>
      <c r="BJ24" s="44">
        <f t="shared" si="21"/>
        <v>1510782.3169954531</v>
      </c>
      <c r="BK24" s="44">
        <f t="shared" si="21"/>
        <v>1460072.38288087</v>
      </c>
      <c r="BL24" s="44">
        <f t="shared" si="21"/>
        <v>1570149.4573600367</v>
      </c>
      <c r="BO24" s="44">
        <f>BO23*0.1+BO23</f>
        <v>2441281.7546517034</v>
      </c>
      <c r="BP24" s="44">
        <f t="shared" ref="BP24:BS24" si="22">BP23*0.1+BP23</f>
        <v>1550073.7727246201</v>
      </c>
      <c r="BQ24" s="44">
        <f t="shared" si="22"/>
        <v>1510782.3169954531</v>
      </c>
      <c r="BR24" s="44">
        <f t="shared" si="22"/>
        <v>1460072.38288087</v>
      </c>
      <c r="BS24" s="44">
        <f t="shared" si="22"/>
        <v>1570149.4573600367</v>
      </c>
      <c r="BV24" s="44">
        <f>BV23*0.1+BV23</f>
        <v>2441281.7546517034</v>
      </c>
      <c r="BW24" s="44">
        <f t="shared" ref="BW24:BZ24" si="23">BW23*0.1+BW23</f>
        <v>1550073.7727246201</v>
      </c>
      <c r="BX24" s="44">
        <f t="shared" si="23"/>
        <v>1510782.3169954531</v>
      </c>
      <c r="BY24" s="44">
        <f t="shared" si="23"/>
        <v>1460072.38288087</v>
      </c>
      <c r="BZ24" s="44">
        <f t="shared" si="23"/>
        <v>1570149.4573600367</v>
      </c>
      <c r="CC24" s="44">
        <f>CC23*0.1+CC23</f>
        <v>2441281.7546517034</v>
      </c>
      <c r="CD24" s="44">
        <f t="shared" ref="CD24:CG24" si="24">CD23*0.1+CD23</f>
        <v>1550073.7727246201</v>
      </c>
      <c r="CE24" s="44">
        <f t="shared" si="24"/>
        <v>1510782.3169954531</v>
      </c>
      <c r="CF24" s="44">
        <f t="shared" si="24"/>
        <v>1460072.38288087</v>
      </c>
      <c r="CG24" s="44">
        <f t="shared" si="24"/>
        <v>1570149.4573600367</v>
      </c>
      <c r="CH24" s="142"/>
    </row>
    <row r="25" spans="2:86" x14ac:dyDescent="0.3">
      <c r="C25" s="42" t="s">
        <v>334</v>
      </c>
      <c r="D25" s="44">
        <f>D13*D6*(1000000/D10)</f>
        <v>875000</v>
      </c>
      <c r="E25" s="44">
        <f t="shared" ref="E25:H25" si="25">E13*E6*(1000000/E10)</f>
        <v>875000</v>
      </c>
      <c r="F25" s="44">
        <f t="shared" si="25"/>
        <v>875000</v>
      </c>
      <c r="G25" s="44">
        <f t="shared" si="25"/>
        <v>875000</v>
      </c>
      <c r="H25" s="44">
        <f t="shared" si="25"/>
        <v>875000</v>
      </c>
      <c r="J25" s="166"/>
      <c r="K25" s="44">
        <f>D25</f>
        <v>875000</v>
      </c>
      <c r="L25" s="44">
        <f t="shared" ref="L25:O26" si="26">E25</f>
        <v>875000</v>
      </c>
      <c r="M25" s="44">
        <f t="shared" si="26"/>
        <v>875000</v>
      </c>
      <c r="N25" s="44">
        <f t="shared" si="26"/>
        <v>875000</v>
      </c>
      <c r="O25" s="44">
        <f t="shared" si="26"/>
        <v>875000</v>
      </c>
      <c r="R25" s="44">
        <f>K25</f>
        <v>875000</v>
      </c>
      <c r="S25" s="44">
        <f t="shared" ref="S25" si="27">L25</f>
        <v>875000</v>
      </c>
      <c r="T25" s="44">
        <f t="shared" ref="T25" si="28">M25</f>
        <v>875000</v>
      </c>
      <c r="U25" s="44">
        <f t="shared" ref="U25" si="29">N25</f>
        <v>875000</v>
      </c>
      <c r="V25" s="44">
        <f t="shared" ref="V25" si="30">O25</f>
        <v>875000</v>
      </c>
      <c r="Y25" s="44">
        <f>R25</f>
        <v>875000</v>
      </c>
      <c r="Z25" s="44">
        <f t="shared" ref="Z25" si="31">S25</f>
        <v>875000</v>
      </c>
      <c r="AA25" s="44">
        <f t="shared" ref="AA25" si="32">T25</f>
        <v>875000</v>
      </c>
      <c r="AB25" s="44">
        <f t="shared" ref="AB25" si="33">U25</f>
        <v>875000</v>
      </c>
      <c r="AC25" s="44">
        <f t="shared" ref="AC25" si="34">V25</f>
        <v>875000</v>
      </c>
      <c r="AF25" s="44">
        <f>Y25</f>
        <v>875000</v>
      </c>
      <c r="AG25" s="44">
        <f t="shared" ref="AG25" si="35">Z25</f>
        <v>875000</v>
      </c>
      <c r="AH25" s="44">
        <f t="shared" ref="AH25" si="36">AA25</f>
        <v>875000</v>
      </c>
      <c r="AI25" s="44">
        <f t="shared" ref="AI25" si="37">AB25</f>
        <v>875000</v>
      </c>
      <c r="AJ25" s="44">
        <f t="shared" ref="AJ25" si="38">AC25</f>
        <v>875000</v>
      </c>
      <c r="AK25" s="142"/>
      <c r="AZ25" s="42" t="s">
        <v>334</v>
      </c>
      <c r="BA25" s="44">
        <f>BA13*BA6*(1000000/BA10)</f>
        <v>875000</v>
      </c>
      <c r="BB25" s="44">
        <f t="shared" ref="BB25:BE25" si="39">BB13*BB6*(1000000/BB10)</f>
        <v>875000</v>
      </c>
      <c r="BC25" s="44">
        <f t="shared" si="39"/>
        <v>875000</v>
      </c>
      <c r="BD25" s="44">
        <f t="shared" si="39"/>
        <v>875000</v>
      </c>
      <c r="BE25" s="44">
        <f t="shared" si="39"/>
        <v>875000</v>
      </c>
      <c r="BF25" s="142"/>
      <c r="BH25" s="44">
        <f>BA25</f>
        <v>875000</v>
      </c>
      <c r="BI25" s="44">
        <f t="shared" ref="BI25:BL26" si="40">BB25</f>
        <v>875000</v>
      </c>
      <c r="BJ25" s="44">
        <f t="shared" si="40"/>
        <v>875000</v>
      </c>
      <c r="BK25" s="44">
        <f t="shared" si="40"/>
        <v>875000</v>
      </c>
      <c r="BL25" s="44">
        <f t="shared" si="40"/>
        <v>875000</v>
      </c>
      <c r="BO25" s="44">
        <f>BH25</f>
        <v>875000</v>
      </c>
      <c r="BP25" s="44">
        <f t="shared" ref="BP25" si="41">BI25</f>
        <v>875000</v>
      </c>
      <c r="BQ25" s="44">
        <f t="shared" ref="BQ25" si="42">BJ25</f>
        <v>875000</v>
      </c>
      <c r="BR25" s="44">
        <f t="shared" ref="BR25" si="43">BK25</f>
        <v>875000</v>
      </c>
      <c r="BS25" s="44">
        <f t="shared" ref="BS25" si="44">BL25</f>
        <v>875000</v>
      </c>
      <c r="BV25" s="44">
        <f>BO25</f>
        <v>875000</v>
      </c>
      <c r="BW25" s="44">
        <f t="shared" ref="BW25" si="45">BP25</f>
        <v>875000</v>
      </c>
      <c r="BX25" s="44">
        <f t="shared" ref="BX25" si="46">BQ25</f>
        <v>875000</v>
      </c>
      <c r="BY25" s="44">
        <f t="shared" ref="BY25" si="47">BR25</f>
        <v>875000</v>
      </c>
      <c r="BZ25" s="44">
        <f t="shared" ref="BZ25" si="48">BS25</f>
        <v>875000</v>
      </c>
      <c r="CC25" s="44">
        <f>BV25</f>
        <v>875000</v>
      </c>
      <c r="CD25" s="44">
        <f t="shared" ref="CD25" si="49">BW25</f>
        <v>875000</v>
      </c>
      <c r="CE25" s="44">
        <f t="shared" ref="CE25" si="50">BX25</f>
        <v>875000</v>
      </c>
      <c r="CF25" s="44">
        <f t="shared" ref="CF25" si="51">BY25</f>
        <v>875000</v>
      </c>
      <c r="CG25" s="44">
        <f t="shared" ref="CG25" si="52">BZ25</f>
        <v>875000</v>
      </c>
      <c r="CH25" s="142"/>
    </row>
    <row r="26" spans="2:86" x14ac:dyDescent="0.3">
      <c r="C26" s="42" t="s">
        <v>354</v>
      </c>
      <c r="D26" s="43">
        <f>EnU!$AB$48*(1000000/$D$11)</f>
        <v>26123.802942857146</v>
      </c>
      <c r="E26" s="43">
        <f>EnU!$AB$48*(1000000/$E$11)</f>
        <v>26123.802942857146</v>
      </c>
      <c r="F26" s="43">
        <f>EnU!$AB$48*(1000000/$F$11)</f>
        <v>26123.802942857146</v>
      </c>
      <c r="G26" s="43">
        <f>EnU!$AB$48*(1000000/$G$11)</f>
        <v>26123.802942857146</v>
      </c>
      <c r="H26" s="43">
        <f>EnU!$AB$48*(1000000/$H$11)</f>
        <v>26123.802942857146</v>
      </c>
      <c r="J26" s="166"/>
      <c r="K26" s="43">
        <f>D26</f>
        <v>26123.802942857146</v>
      </c>
      <c r="L26" s="43">
        <f t="shared" si="26"/>
        <v>26123.802942857146</v>
      </c>
      <c r="M26" s="43">
        <f t="shared" si="26"/>
        <v>26123.802942857146</v>
      </c>
      <c r="N26" s="43">
        <f t="shared" si="26"/>
        <v>26123.802942857146</v>
      </c>
      <c r="O26" s="43">
        <f t="shared" si="26"/>
        <v>26123.802942857146</v>
      </c>
      <c r="R26" s="43">
        <f>EnU!$AB$48*(1000000/$D$11)</f>
        <v>26123.802942857146</v>
      </c>
      <c r="S26" s="43">
        <f>EnU!$AB$48*(1000000/$E$11)</f>
        <v>26123.802942857146</v>
      </c>
      <c r="T26" s="43">
        <f>EnU!$AB$48*(1000000/$F$11)</f>
        <v>26123.802942857146</v>
      </c>
      <c r="U26" s="43">
        <f>EnU!$AB$48*(1000000/$G$11)</f>
        <v>26123.802942857146</v>
      </c>
      <c r="V26" s="43">
        <f>EnU!$AB$48*(1000000/$H$11)</f>
        <v>26123.802942857146</v>
      </c>
      <c r="Y26" s="43">
        <f>EnU!$AB$48*(1000000/$D$11)</f>
        <v>26123.802942857146</v>
      </c>
      <c r="Z26" s="43">
        <f>EnU!$AB$48*(1000000/$E$11)</f>
        <v>26123.802942857146</v>
      </c>
      <c r="AA26" s="43">
        <f>EnU!$AB$48*(1000000/$F$11)</f>
        <v>26123.802942857146</v>
      </c>
      <c r="AB26" s="43">
        <f>EnU!$AB$48*(1000000/$G$11)</f>
        <v>26123.802942857146</v>
      </c>
      <c r="AC26" s="43">
        <f>EnU!$AB$48*(1000000/$H$11)</f>
        <v>26123.802942857146</v>
      </c>
      <c r="AF26" s="43">
        <f>EnU!$AB$48*(1000000/$D$11)</f>
        <v>26123.802942857146</v>
      </c>
      <c r="AG26" s="43">
        <f>EnU!$AB$48*(1000000/$E$11)</f>
        <v>26123.802942857146</v>
      </c>
      <c r="AH26" s="43">
        <f>EnU!$AB$48*(1000000/$F$11)</f>
        <v>26123.802942857146</v>
      </c>
      <c r="AI26" s="43">
        <f>EnU!$AB$48*(1000000/$G$11)</f>
        <v>26123.802942857146</v>
      </c>
      <c r="AJ26" s="43">
        <f>EnU!$AB$48*(1000000/$H$11)</f>
        <v>26123.802942857146</v>
      </c>
      <c r="AK26" s="142"/>
      <c r="AZ26" s="42" t="s">
        <v>354</v>
      </c>
      <c r="BA26" s="43">
        <f>EnU!$AB$48*(1000000/$D$11)</f>
        <v>26123.802942857146</v>
      </c>
      <c r="BB26" s="43">
        <f>EnU!$AB$48*(1000000/$E$11)</f>
        <v>26123.802942857146</v>
      </c>
      <c r="BC26" s="43">
        <f>EnU!$AB$48*(1000000/$F$11)</f>
        <v>26123.802942857146</v>
      </c>
      <c r="BD26" s="43">
        <f>EnU!$AB$48*(1000000/$G$11)</f>
        <v>26123.802942857146</v>
      </c>
      <c r="BE26" s="43">
        <f>EnU!$AB$48*(1000000/$H$11)</f>
        <v>26123.802942857146</v>
      </c>
      <c r="BG26" s="166"/>
      <c r="BH26" s="43">
        <f>BA26</f>
        <v>26123.802942857146</v>
      </c>
      <c r="BI26" s="43">
        <f t="shared" si="40"/>
        <v>26123.802942857146</v>
      </c>
      <c r="BJ26" s="43">
        <f t="shared" si="40"/>
        <v>26123.802942857146</v>
      </c>
      <c r="BK26" s="43">
        <f t="shared" si="40"/>
        <v>26123.802942857146</v>
      </c>
      <c r="BL26" s="43">
        <f t="shared" si="40"/>
        <v>26123.802942857146</v>
      </c>
      <c r="BO26" s="43">
        <f>EnU!$AB$48*(1000000/$D$11)</f>
        <v>26123.802942857146</v>
      </c>
      <c r="BP26" s="43">
        <f>EnU!$AB$48*(1000000/$E$11)</f>
        <v>26123.802942857146</v>
      </c>
      <c r="BQ26" s="43">
        <f>EnU!$AB$48*(1000000/$F$11)</f>
        <v>26123.802942857146</v>
      </c>
      <c r="BR26" s="43">
        <f>EnU!$AB$48*(1000000/$G$11)</f>
        <v>26123.802942857146</v>
      </c>
      <c r="BS26" s="43">
        <f>EnU!$AB$48*(1000000/$H$11)</f>
        <v>26123.802942857146</v>
      </c>
      <c r="BV26" s="43">
        <f>EnU!$AB$48*(1000000/$D$11)</f>
        <v>26123.802942857146</v>
      </c>
      <c r="BW26" s="43">
        <f>EnU!$AB$48*(1000000/$E$11)</f>
        <v>26123.802942857146</v>
      </c>
      <c r="BX26" s="43">
        <f>EnU!$AB$48*(1000000/$F$11)</f>
        <v>26123.802942857146</v>
      </c>
      <c r="BY26" s="43">
        <f>EnU!$AB$48*(1000000/$G$11)</f>
        <v>26123.802942857146</v>
      </c>
      <c r="BZ26" s="43">
        <f>EnU!$AB$48*(1000000/$H$11)</f>
        <v>26123.802942857146</v>
      </c>
      <c r="CC26" s="43">
        <f>EnU!$AB$48*(1000000/$D$11)</f>
        <v>26123.802942857146</v>
      </c>
      <c r="CD26" s="43">
        <f>EnU!$AB$48*(1000000/$E$11)</f>
        <v>26123.802942857146</v>
      </c>
      <c r="CE26" s="43">
        <f>EnU!$AB$48*(1000000/$F$11)</f>
        <v>26123.802942857146</v>
      </c>
      <c r="CF26" s="43">
        <f>EnU!$AB$48*(1000000/$G$11)</f>
        <v>26123.802942857146</v>
      </c>
      <c r="CG26" s="43">
        <f>EnU!$AB$48*(1000000/$H$11)</f>
        <v>26123.802942857146</v>
      </c>
      <c r="CH26" s="142"/>
    </row>
    <row r="27" spans="2:86" ht="18" x14ac:dyDescent="0.35">
      <c r="C27" s="42" t="s">
        <v>455</v>
      </c>
      <c r="D27" s="43">
        <f>SUMA(D24:D26)</f>
        <v>3342405.5575945606</v>
      </c>
      <c r="E27" s="43">
        <f t="shared" ref="E27:H27" si="53">SUMA(E24:E26)</f>
        <v>2451197.5756674772</v>
      </c>
      <c r="F27" s="43">
        <f t="shared" si="53"/>
        <v>2411906.1199383102</v>
      </c>
      <c r="G27" s="43">
        <f t="shared" si="53"/>
        <v>2361196.1858237274</v>
      </c>
      <c r="H27" s="43">
        <f t="shared" si="53"/>
        <v>2471273.2603028938</v>
      </c>
      <c r="J27" s="166"/>
      <c r="K27" s="43">
        <f>SUMA(K24:K26)</f>
        <v>3342405.5575945606</v>
      </c>
      <c r="L27" s="43">
        <f t="shared" ref="L27" si="54">SUMA(L24:L26)</f>
        <v>2451197.5756674772</v>
      </c>
      <c r="M27" s="43">
        <f t="shared" ref="M27" si="55">SUMA(M24:M26)</f>
        <v>2411906.1199383102</v>
      </c>
      <c r="N27" s="43">
        <f t="shared" ref="N27" si="56">SUMA(N24:N26)</f>
        <v>2361196.1858237274</v>
      </c>
      <c r="O27" s="43">
        <f t="shared" ref="O27" si="57">SUMA(O24:O26)</f>
        <v>2471273.2603028938</v>
      </c>
      <c r="R27" s="43">
        <f>SUMA(R24:R26)</f>
        <v>3342405.5575945606</v>
      </c>
      <c r="S27" s="43">
        <f t="shared" ref="S27" si="58">SUMA(S24:S26)</f>
        <v>2451197.5756674772</v>
      </c>
      <c r="T27" s="43">
        <f t="shared" ref="T27" si="59">SUMA(T24:T26)</f>
        <v>2411906.1199383102</v>
      </c>
      <c r="U27" s="43">
        <f t="shared" ref="U27" si="60">SUMA(U24:U26)</f>
        <v>2361196.1858237274</v>
      </c>
      <c r="V27" s="43">
        <f t="shared" ref="V27" si="61">SUMA(V24:V26)</f>
        <v>2471273.2603028938</v>
      </c>
      <c r="Y27" s="43">
        <f>SUMA(Y24:Y26)</f>
        <v>3342405.5575945606</v>
      </c>
      <c r="Z27" s="43">
        <f t="shared" ref="Z27" si="62">SUMA(Z24:Z26)</f>
        <v>2451197.5756674772</v>
      </c>
      <c r="AA27" s="43">
        <f t="shared" ref="AA27" si="63">SUMA(AA24:AA26)</f>
        <v>2411906.1199383102</v>
      </c>
      <c r="AB27" s="43">
        <f t="shared" ref="AB27" si="64">SUMA(AB24:AB26)</f>
        <v>2361196.1858237274</v>
      </c>
      <c r="AC27" s="43">
        <f t="shared" ref="AC27" si="65">SUMA(AC24:AC26)</f>
        <v>2471273.2603028938</v>
      </c>
      <c r="AF27" s="43">
        <f>SUMA(AF24:AF26)</f>
        <v>3342405.5575945606</v>
      </c>
      <c r="AG27" s="43">
        <f t="shared" ref="AG27" si="66">SUMA(AG24:AG26)</f>
        <v>2451197.5756674772</v>
      </c>
      <c r="AH27" s="43">
        <f t="shared" ref="AH27" si="67">SUMA(AH24:AH26)</f>
        <v>2411906.1199383102</v>
      </c>
      <c r="AI27" s="43">
        <f t="shared" ref="AI27" si="68">SUMA(AI24:AI26)</f>
        <v>2361196.1858237274</v>
      </c>
      <c r="AJ27" s="43">
        <f t="shared" ref="AJ27" si="69">SUMA(AJ24:AJ26)</f>
        <v>2471273.2603028938</v>
      </c>
      <c r="AK27" s="142"/>
      <c r="AN27" s="596" t="s">
        <v>71</v>
      </c>
      <c r="AO27" s="597"/>
      <c r="AP27" s="597"/>
      <c r="AQ27" s="597"/>
      <c r="AR27" s="597"/>
      <c r="AS27" s="597"/>
      <c r="AT27" s="597"/>
      <c r="AU27" s="597"/>
      <c r="AV27" s="597"/>
      <c r="AW27" s="598"/>
      <c r="AZ27" s="42" t="s">
        <v>455</v>
      </c>
      <c r="BA27" s="43">
        <f>SUMA(BA24:BA26)</f>
        <v>3342405.5575945606</v>
      </c>
      <c r="BB27" s="43">
        <f t="shared" ref="BB27" si="70">SUMA(BB24:BB26)</f>
        <v>2451197.5756674772</v>
      </c>
      <c r="BC27" s="43">
        <f t="shared" ref="BC27" si="71">SUMA(BC24:BC26)</f>
        <v>2411906.1199383102</v>
      </c>
      <c r="BD27" s="43">
        <f t="shared" ref="BD27" si="72">SUMA(BD24:BD26)</f>
        <v>2361196.1858237274</v>
      </c>
      <c r="BE27" s="43">
        <f t="shared" ref="BE27" si="73">SUMA(BE24:BE26)</f>
        <v>2471273.2603028938</v>
      </c>
      <c r="BG27" s="166"/>
      <c r="BH27" s="43">
        <f>SUMA(BH24:BH26)</f>
        <v>3342405.5575945606</v>
      </c>
      <c r="BI27" s="43">
        <f t="shared" ref="BI27" si="74">SUMA(BI24:BI26)</f>
        <v>2451197.5756674772</v>
      </c>
      <c r="BJ27" s="43">
        <f t="shared" ref="BJ27" si="75">SUMA(BJ24:BJ26)</f>
        <v>2411906.1199383102</v>
      </c>
      <c r="BK27" s="43">
        <f t="shared" ref="BK27" si="76">SUMA(BK24:BK26)</f>
        <v>2361196.1858237274</v>
      </c>
      <c r="BL27" s="43">
        <f t="shared" ref="BL27" si="77">SUMA(BL24:BL26)</f>
        <v>2471273.2603028938</v>
      </c>
      <c r="BO27" s="43">
        <f>SUMA(BO24:BO26)</f>
        <v>3342405.5575945606</v>
      </c>
      <c r="BP27" s="43">
        <f t="shared" ref="BP27" si="78">SUMA(BP24:BP26)</f>
        <v>2451197.5756674772</v>
      </c>
      <c r="BQ27" s="43">
        <f t="shared" ref="BQ27" si="79">SUMA(BQ24:BQ26)</f>
        <v>2411906.1199383102</v>
      </c>
      <c r="BR27" s="43">
        <f t="shared" ref="BR27" si="80">SUMA(BR24:BR26)</f>
        <v>2361196.1858237274</v>
      </c>
      <c r="BS27" s="43">
        <f t="shared" ref="BS27" si="81">SUMA(BS24:BS26)</f>
        <v>2471273.2603028938</v>
      </c>
      <c r="BV27" s="43">
        <f>SUMA(BV24:BV26)</f>
        <v>3342405.5575945606</v>
      </c>
      <c r="BW27" s="43">
        <f t="shared" ref="BW27" si="82">SUMA(BW24:BW26)</f>
        <v>2451197.5756674772</v>
      </c>
      <c r="BX27" s="43">
        <f t="shared" ref="BX27" si="83">SUMA(BX24:BX26)</f>
        <v>2411906.1199383102</v>
      </c>
      <c r="BY27" s="43">
        <f t="shared" ref="BY27" si="84">SUMA(BY24:BY26)</f>
        <v>2361196.1858237274</v>
      </c>
      <c r="BZ27" s="43">
        <f t="shared" ref="BZ27" si="85">SUMA(BZ24:BZ26)</f>
        <v>2471273.2603028938</v>
      </c>
      <c r="CC27" s="43">
        <f>SUMA(CC24:CC26)</f>
        <v>3342405.5575945606</v>
      </c>
      <c r="CD27" s="43">
        <f t="shared" ref="CD27" si="86">SUMA(CD24:CD26)</f>
        <v>2451197.5756674772</v>
      </c>
      <c r="CE27" s="43">
        <f t="shared" ref="CE27" si="87">SUMA(CE24:CE26)</f>
        <v>2411906.1199383102</v>
      </c>
      <c r="CF27" s="43">
        <f t="shared" ref="CF27" si="88">SUMA(CF24:CF26)</f>
        <v>2361196.1858237274</v>
      </c>
      <c r="CG27" s="43">
        <f t="shared" ref="CG27" si="89">SUMA(CG24:CG26)</f>
        <v>2471273.2603028938</v>
      </c>
      <c r="CH27" s="142"/>
    </row>
    <row r="28" spans="2:86" ht="15.6" x14ac:dyDescent="0.3">
      <c r="C28" s="42" t="s">
        <v>1</v>
      </c>
      <c r="D28" s="44">
        <v>0</v>
      </c>
      <c r="E28" s="44">
        <v>0</v>
      </c>
      <c r="F28" s="44">
        <v>0</v>
      </c>
      <c r="G28" s="44">
        <v>0</v>
      </c>
      <c r="H28" s="44">
        <v>0</v>
      </c>
      <c r="J28" s="166"/>
      <c r="K28" s="44">
        <v>0</v>
      </c>
      <c r="L28" s="44">
        <v>0</v>
      </c>
      <c r="M28" s="44">
        <v>0</v>
      </c>
      <c r="N28" s="44">
        <v>0</v>
      </c>
      <c r="O28" s="44">
        <v>0</v>
      </c>
      <c r="R28" s="44">
        <v>0</v>
      </c>
      <c r="S28" s="44">
        <v>0</v>
      </c>
      <c r="T28" s="44">
        <v>0</v>
      </c>
      <c r="U28" s="44">
        <v>0</v>
      </c>
      <c r="V28" s="44">
        <v>0</v>
      </c>
      <c r="Y28" s="44">
        <v>0</v>
      </c>
      <c r="Z28" s="44">
        <v>0</v>
      </c>
      <c r="AA28" s="44">
        <v>0</v>
      </c>
      <c r="AB28" s="44">
        <v>0</v>
      </c>
      <c r="AC28" s="44">
        <v>0</v>
      </c>
      <c r="AF28" s="44">
        <v>0</v>
      </c>
      <c r="AG28" s="44">
        <v>0</v>
      </c>
      <c r="AH28" s="44">
        <v>0</v>
      </c>
      <c r="AI28" s="44">
        <v>0</v>
      </c>
      <c r="AJ28" s="44">
        <v>0</v>
      </c>
      <c r="AK28" s="142"/>
      <c r="AN28" s="599" t="s">
        <v>66</v>
      </c>
      <c r="AO28" s="599"/>
      <c r="AP28" s="599"/>
      <c r="AQ28" s="599"/>
      <c r="AR28" s="599"/>
      <c r="AS28" s="599"/>
      <c r="AT28" s="599"/>
      <c r="AU28" s="599"/>
      <c r="AV28" s="599"/>
      <c r="AW28" s="599"/>
      <c r="AZ28" s="42" t="s">
        <v>1</v>
      </c>
      <c r="BA28" s="44">
        <v>0</v>
      </c>
      <c r="BB28" s="44">
        <v>0</v>
      </c>
      <c r="BC28" s="44">
        <v>0</v>
      </c>
      <c r="BD28" s="44">
        <v>0</v>
      </c>
      <c r="BE28" s="44">
        <v>0</v>
      </c>
      <c r="BF28" s="142"/>
      <c r="BH28" s="44">
        <v>0</v>
      </c>
      <c r="BI28" s="44">
        <v>0</v>
      </c>
      <c r="BJ28" s="44">
        <v>0</v>
      </c>
      <c r="BK28" s="44">
        <v>0</v>
      </c>
      <c r="BL28" s="44">
        <v>0</v>
      </c>
      <c r="BO28" s="44">
        <v>0</v>
      </c>
      <c r="BP28" s="44">
        <v>0</v>
      </c>
      <c r="BQ28" s="44">
        <v>0</v>
      </c>
      <c r="BR28" s="44">
        <v>0</v>
      </c>
      <c r="BS28" s="44">
        <v>0</v>
      </c>
      <c r="BV28" s="44">
        <v>0</v>
      </c>
      <c r="BW28" s="44">
        <v>0</v>
      </c>
      <c r="BX28" s="44">
        <v>0</v>
      </c>
      <c r="BY28" s="44">
        <v>0</v>
      </c>
      <c r="BZ28" s="44">
        <v>0</v>
      </c>
      <c r="CC28" s="44">
        <v>0</v>
      </c>
      <c r="CD28" s="44">
        <v>0</v>
      </c>
      <c r="CE28" s="44">
        <v>0</v>
      </c>
      <c r="CF28" s="44">
        <v>0</v>
      </c>
      <c r="CG28" s="44">
        <v>0</v>
      </c>
      <c r="CH28" s="142"/>
    </row>
    <row r="29" spans="2:86" ht="15.6" customHeight="1" x14ac:dyDescent="0.3">
      <c r="C29" s="42" t="s">
        <v>439</v>
      </c>
      <c r="D29" s="43">
        <f>D27*0.1</f>
        <v>334240.55575945607</v>
      </c>
      <c r="E29" s="43">
        <f t="shared" ref="E29:H29" si="90">E27*0.1</f>
        <v>245119.75756674772</v>
      </c>
      <c r="F29" s="43">
        <f t="shared" si="90"/>
        <v>241190.61199383103</v>
      </c>
      <c r="G29" s="43">
        <f t="shared" si="90"/>
        <v>236119.61858237276</v>
      </c>
      <c r="H29" s="43">
        <f t="shared" si="90"/>
        <v>247127.32603028941</v>
      </c>
      <c r="J29" s="166"/>
      <c r="K29" s="43">
        <f>K27*0.1</f>
        <v>334240.55575945607</v>
      </c>
      <c r="L29" s="43">
        <f t="shared" ref="L29:O29" si="91">L27*0.1</f>
        <v>245119.75756674772</v>
      </c>
      <c r="M29" s="43">
        <f t="shared" si="91"/>
        <v>241190.61199383103</v>
      </c>
      <c r="N29" s="43">
        <f t="shared" si="91"/>
        <v>236119.61858237276</v>
      </c>
      <c r="O29" s="43">
        <f t="shared" si="91"/>
        <v>247127.32603028941</v>
      </c>
      <c r="R29" s="43">
        <f>R27*0.1</f>
        <v>334240.55575945607</v>
      </c>
      <c r="S29" s="43">
        <f t="shared" ref="S29:V29" si="92">S27*0.1</f>
        <v>245119.75756674772</v>
      </c>
      <c r="T29" s="43">
        <f t="shared" si="92"/>
        <v>241190.61199383103</v>
      </c>
      <c r="U29" s="43">
        <f t="shared" si="92"/>
        <v>236119.61858237276</v>
      </c>
      <c r="V29" s="43">
        <f t="shared" si="92"/>
        <v>247127.32603028941</v>
      </c>
      <c r="Y29" s="43">
        <f>Y27*0.1</f>
        <v>334240.55575945607</v>
      </c>
      <c r="Z29" s="43">
        <f t="shared" ref="Z29:AC29" si="93">Z27*0.1</f>
        <v>245119.75756674772</v>
      </c>
      <c r="AA29" s="43">
        <f t="shared" si="93"/>
        <v>241190.61199383103</v>
      </c>
      <c r="AB29" s="43">
        <f t="shared" si="93"/>
        <v>236119.61858237276</v>
      </c>
      <c r="AC29" s="43">
        <f t="shared" si="93"/>
        <v>247127.32603028941</v>
      </c>
      <c r="AF29" s="43">
        <f>AF27*0.1</f>
        <v>334240.55575945607</v>
      </c>
      <c r="AG29" s="43">
        <f t="shared" ref="AG29:AJ29" si="94">AG27*0.1</f>
        <v>245119.75756674772</v>
      </c>
      <c r="AH29" s="43">
        <f t="shared" si="94"/>
        <v>241190.61199383103</v>
      </c>
      <c r="AI29" s="43">
        <f t="shared" si="94"/>
        <v>236119.61858237276</v>
      </c>
      <c r="AJ29" s="43">
        <f t="shared" si="94"/>
        <v>247127.32603028941</v>
      </c>
      <c r="AK29" s="142"/>
      <c r="AN29" s="601" t="s">
        <v>67</v>
      </c>
      <c r="AO29" s="602"/>
      <c r="AP29" s="602"/>
      <c r="AQ29" s="602"/>
      <c r="AR29" s="602"/>
      <c r="AS29" s="602"/>
      <c r="AT29" s="602"/>
      <c r="AU29" s="602"/>
      <c r="AV29" s="602"/>
      <c r="AW29" s="603"/>
      <c r="AZ29" s="42" t="s">
        <v>439</v>
      </c>
      <c r="BA29" s="43">
        <f>BA27*0.1</f>
        <v>334240.55575945607</v>
      </c>
      <c r="BB29" s="43">
        <f t="shared" ref="BB29:BE29" si="95">BB27*0.1</f>
        <v>245119.75756674772</v>
      </c>
      <c r="BC29" s="43">
        <f t="shared" si="95"/>
        <v>241190.61199383103</v>
      </c>
      <c r="BD29" s="43">
        <f t="shared" si="95"/>
        <v>236119.61858237276</v>
      </c>
      <c r="BE29" s="43">
        <f t="shared" si="95"/>
        <v>247127.32603028941</v>
      </c>
      <c r="BF29" s="142"/>
      <c r="BH29" s="43">
        <f>BH27*0.1</f>
        <v>334240.55575945607</v>
      </c>
      <c r="BI29" s="43">
        <f t="shared" ref="BI29:BL29" si="96">BI27*0.1</f>
        <v>245119.75756674772</v>
      </c>
      <c r="BJ29" s="43">
        <f t="shared" si="96"/>
        <v>241190.61199383103</v>
      </c>
      <c r="BK29" s="43">
        <f t="shared" si="96"/>
        <v>236119.61858237276</v>
      </c>
      <c r="BL29" s="43">
        <f t="shared" si="96"/>
        <v>247127.32603028941</v>
      </c>
      <c r="BO29" s="43">
        <f>BO27*0.1</f>
        <v>334240.55575945607</v>
      </c>
      <c r="BP29" s="43">
        <f t="shared" ref="BP29:BS29" si="97">BP27*0.1</f>
        <v>245119.75756674772</v>
      </c>
      <c r="BQ29" s="43">
        <f t="shared" si="97"/>
        <v>241190.61199383103</v>
      </c>
      <c r="BR29" s="43">
        <f t="shared" si="97"/>
        <v>236119.61858237276</v>
      </c>
      <c r="BS29" s="43">
        <f t="shared" si="97"/>
        <v>247127.32603028941</v>
      </c>
      <c r="BV29" s="43">
        <f>BV27*0.1</f>
        <v>334240.55575945607</v>
      </c>
      <c r="BW29" s="43">
        <f t="shared" ref="BW29:BZ29" si="98">BW27*0.1</f>
        <v>245119.75756674772</v>
      </c>
      <c r="BX29" s="43">
        <f t="shared" si="98"/>
        <v>241190.61199383103</v>
      </c>
      <c r="BY29" s="43">
        <f t="shared" si="98"/>
        <v>236119.61858237276</v>
      </c>
      <c r="BZ29" s="43">
        <f t="shared" si="98"/>
        <v>247127.32603028941</v>
      </c>
      <c r="CC29" s="43">
        <f>CC27*0.1</f>
        <v>334240.55575945607</v>
      </c>
      <c r="CD29" s="43">
        <f t="shared" ref="CD29:CG29" si="99">CD27*0.1</f>
        <v>245119.75756674772</v>
      </c>
      <c r="CE29" s="43">
        <f t="shared" si="99"/>
        <v>241190.61199383103</v>
      </c>
      <c r="CF29" s="43">
        <f t="shared" si="99"/>
        <v>236119.61858237276</v>
      </c>
      <c r="CG29" s="43">
        <f t="shared" si="99"/>
        <v>247127.32603028941</v>
      </c>
      <c r="CH29" s="142"/>
    </row>
    <row r="30" spans="2:86" ht="15.6" customHeight="1" x14ac:dyDescent="0.3">
      <c r="C30" s="42" t="s">
        <v>445</v>
      </c>
      <c r="D30" s="43">
        <f>'Transport materials energy'!B23*$D$20</f>
        <v>125548.61382446256</v>
      </c>
      <c r="E30" s="43">
        <f>'Transport materials energy'!C23*$D$20</f>
        <v>61493.596011519272</v>
      </c>
      <c r="F30" s="43">
        <f>'Transport materials energy'!D23*$D$20</f>
        <v>61494.381755166425</v>
      </c>
      <c r="G30" s="43">
        <f>'Transport materials energy'!E23*$D$20</f>
        <v>60862.063095810125</v>
      </c>
      <c r="H30" s="43">
        <f>'Transport materials energy'!F23*$D$20</f>
        <v>84383.845777676222</v>
      </c>
      <c r="J30" s="166"/>
      <c r="K30" s="43">
        <f t="shared" ref="K30:O31" si="100">D30</f>
        <v>125548.61382446256</v>
      </c>
      <c r="L30" s="43">
        <f t="shared" si="100"/>
        <v>61493.596011519272</v>
      </c>
      <c r="M30" s="43">
        <f t="shared" si="100"/>
        <v>61494.381755166425</v>
      </c>
      <c r="N30" s="43">
        <f t="shared" si="100"/>
        <v>60862.063095810125</v>
      </c>
      <c r="O30" s="43">
        <f t="shared" si="100"/>
        <v>84383.845777676222</v>
      </c>
      <c r="R30" s="43">
        <f t="shared" ref="R30:V31" si="101">K30</f>
        <v>125548.61382446256</v>
      </c>
      <c r="S30" s="43">
        <f t="shared" si="101"/>
        <v>61493.596011519272</v>
      </c>
      <c r="T30" s="43">
        <f t="shared" si="101"/>
        <v>61494.381755166425</v>
      </c>
      <c r="U30" s="43">
        <f t="shared" si="101"/>
        <v>60862.063095810125</v>
      </c>
      <c r="V30" s="43">
        <f t="shared" si="101"/>
        <v>84383.845777676222</v>
      </c>
      <c r="Y30" s="43">
        <f t="shared" ref="Y30:AC31" si="102">K30</f>
        <v>125548.61382446256</v>
      </c>
      <c r="Z30" s="43">
        <f t="shared" si="102"/>
        <v>61493.596011519272</v>
      </c>
      <c r="AA30" s="43">
        <f t="shared" si="102"/>
        <v>61494.381755166425</v>
      </c>
      <c r="AB30" s="43">
        <f t="shared" si="102"/>
        <v>60862.063095810125</v>
      </c>
      <c r="AC30" s="43">
        <f t="shared" si="102"/>
        <v>84383.845777676222</v>
      </c>
      <c r="AF30" s="43">
        <f t="shared" ref="AF30:AJ31" si="103">K30</f>
        <v>125548.61382446256</v>
      </c>
      <c r="AG30" s="43">
        <f t="shared" si="103"/>
        <v>61493.596011519272</v>
      </c>
      <c r="AH30" s="43">
        <f t="shared" si="103"/>
        <v>61494.381755166425</v>
      </c>
      <c r="AI30" s="43">
        <f t="shared" si="103"/>
        <v>60862.063095810125</v>
      </c>
      <c r="AJ30" s="43">
        <f t="shared" si="103"/>
        <v>84383.845777676222</v>
      </c>
      <c r="AK30" s="142"/>
      <c r="AN30" s="604"/>
      <c r="AO30" s="605"/>
      <c r="AP30" s="605"/>
      <c r="AQ30" s="605"/>
      <c r="AR30" s="605"/>
      <c r="AS30" s="605"/>
      <c r="AT30" s="605"/>
      <c r="AU30" s="605"/>
      <c r="AV30" s="605"/>
      <c r="AW30" s="606"/>
      <c r="AZ30" s="42" t="s">
        <v>445</v>
      </c>
      <c r="BA30" s="43">
        <f>'Transport materials energy'!B23*$BA$20</f>
        <v>125548.61382446256</v>
      </c>
      <c r="BB30" s="43">
        <f>'Transport materials energy'!C23*$BA$20</f>
        <v>61493.596011519272</v>
      </c>
      <c r="BC30" s="43">
        <f>'Transport materials energy'!D23*$BA$20</f>
        <v>61494.381755166425</v>
      </c>
      <c r="BD30" s="43">
        <f>'Transport materials energy'!E23*$BA$20</f>
        <v>60862.063095810125</v>
      </c>
      <c r="BE30" s="43">
        <f>'Transport materials energy'!F23*$BA$20</f>
        <v>84383.845777676222</v>
      </c>
      <c r="BF30" s="142"/>
      <c r="BH30" s="43">
        <f t="shared" ref="BH30:BL31" si="104">BA30</f>
        <v>125548.61382446256</v>
      </c>
      <c r="BI30" s="43">
        <f t="shared" si="104"/>
        <v>61493.596011519272</v>
      </c>
      <c r="BJ30" s="43">
        <f t="shared" si="104"/>
        <v>61494.381755166425</v>
      </c>
      <c r="BK30" s="43">
        <f t="shared" si="104"/>
        <v>60862.063095810125</v>
      </c>
      <c r="BL30" s="43">
        <f t="shared" si="104"/>
        <v>84383.845777676222</v>
      </c>
      <c r="BO30" s="43">
        <f t="shared" ref="BO30:BS31" si="105">BH30</f>
        <v>125548.61382446256</v>
      </c>
      <c r="BP30" s="43">
        <f t="shared" si="105"/>
        <v>61493.596011519272</v>
      </c>
      <c r="BQ30" s="43">
        <f t="shared" si="105"/>
        <v>61494.381755166425</v>
      </c>
      <c r="BR30" s="43">
        <f t="shared" si="105"/>
        <v>60862.063095810125</v>
      </c>
      <c r="BS30" s="43">
        <f t="shared" si="105"/>
        <v>84383.845777676222</v>
      </c>
      <c r="BV30" s="43">
        <f t="shared" ref="BV30:BZ31" si="106">BH30</f>
        <v>125548.61382446256</v>
      </c>
      <c r="BW30" s="43">
        <f t="shared" si="106"/>
        <v>61493.596011519272</v>
      </c>
      <c r="BX30" s="43">
        <f t="shared" si="106"/>
        <v>61494.381755166425</v>
      </c>
      <c r="BY30" s="43">
        <f t="shared" si="106"/>
        <v>60862.063095810125</v>
      </c>
      <c r="BZ30" s="43">
        <f t="shared" si="106"/>
        <v>84383.845777676222</v>
      </c>
      <c r="CC30" s="43">
        <f t="shared" ref="CC30:CG31" si="107">BH30</f>
        <v>125548.61382446256</v>
      </c>
      <c r="CD30" s="43">
        <f t="shared" si="107"/>
        <v>61493.596011519272</v>
      </c>
      <c r="CE30" s="43">
        <f t="shared" si="107"/>
        <v>61494.381755166425</v>
      </c>
      <c r="CF30" s="43">
        <f t="shared" si="107"/>
        <v>60862.063095810125</v>
      </c>
      <c r="CG30" s="43">
        <f t="shared" si="107"/>
        <v>84383.845777676222</v>
      </c>
      <c r="CH30" s="142"/>
    </row>
    <row r="31" spans="2:86" ht="15.6" x14ac:dyDescent="0.3">
      <c r="C31" s="42" t="s">
        <v>446</v>
      </c>
      <c r="D31" s="141">
        <f>(('Transport materials energy'!G23-'Transport materials energy'!B23)+('Transport materials energy'!B23*'ESOIstatic Ebus'!$D$20))*2</f>
        <v>313665.64412242407</v>
      </c>
      <c r="E31" s="141">
        <f>(('Transport materials energy'!H23-'Transport materials energy'!C23)+('Transport materials energy'!C23*'ESOIstatic Ebus'!$D$20))*2</f>
        <v>185555.60849653746</v>
      </c>
      <c r="F31" s="141">
        <f>(('Transport materials energy'!I23-'Transport materials energy'!D23)+('Transport materials energy'!D23*'ESOIstatic Ebus'!$D$20))*2</f>
        <v>185557.1799838318</v>
      </c>
      <c r="G31" s="141">
        <f>(('Transport materials energy'!J23-'Transport materials energy'!E23)+('Transport materials energy'!E23*'ESOIstatic Ebus'!$D$20))*2</f>
        <v>184292.54266511917</v>
      </c>
      <c r="H31" s="141">
        <f>(('Transport materials energy'!K23-'Transport materials energy'!F23)+('Transport materials energy'!F23*'ESOIstatic Ebus'!$D$20))*2</f>
        <v>231336.10802885133</v>
      </c>
      <c r="J31" s="166"/>
      <c r="K31" s="141">
        <f t="shared" si="100"/>
        <v>313665.64412242407</v>
      </c>
      <c r="L31" s="141">
        <f t="shared" si="100"/>
        <v>185555.60849653746</v>
      </c>
      <c r="M31" s="141">
        <f t="shared" si="100"/>
        <v>185557.1799838318</v>
      </c>
      <c r="N31" s="141">
        <f t="shared" si="100"/>
        <v>184292.54266511917</v>
      </c>
      <c r="O31" s="141">
        <f t="shared" si="100"/>
        <v>231336.10802885133</v>
      </c>
      <c r="R31" s="141">
        <f t="shared" si="101"/>
        <v>313665.64412242407</v>
      </c>
      <c r="S31" s="141">
        <f t="shared" si="101"/>
        <v>185555.60849653746</v>
      </c>
      <c r="T31" s="141">
        <f t="shared" si="101"/>
        <v>185557.1799838318</v>
      </c>
      <c r="U31" s="141">
        <f t="shared" si="101"/>
        <v>184292.54266511917</v>
      </c>
      <c r="V31" s="141">
        <f t="shared" si="101"/>
        <v>231336.10802885133</v>
      </c>
      <c r="Y31" s="141">
        <f t="shared" si="102"/>
        <v>313665.64412242407</v>
      </c>
      <c r="Z31" s="141">
        <f t="shared" si="102"/>
        <v>185555.60849653746</v>
      </c>
      <c r="AA31" s="141">
        <f t="shared" si="102"/>
        <v>185557.1799838318</v>
      </c>
      <c r="AB31" s="141">
        <f t="shared" si="102"/>
        <v>184292.54266511917</v>
      </c>
      <c r="AC31" s="141">
        <f t="shared" si="102"/>
        <v>231336.10802885133</v>
      </c>
      <c r="AF31" s="141">
        <f t="shared" si="103"/>
        <v>313665.64412242407</v>
      </c>
      <c r="AG31" s="141">
        <f t="shared" si="103"/>
        <v>185555.60849653746</v>
      </c>
      <c r="AH31" s="141">
        <f t="shared" si="103"/>
        <v>185557.1799838318</v>
      </c>
      <c r="AI31" s="141">
        <f t="shared" si="103"/>
        <v>184292.54266511917</v>
      </c>
      <c r="AJ31" s="141">
        <f t="shared" si="103"/>
        <v>231336.10802885133</v>
      </c>
      <c r="AK31" s="142"/>
      <c r="AN31" s="600" t="s">
        <v>277</v>
      </c>
      <c r="AO31" s="599"/>
      <c r="AP31" s="599"/>
      <c r="AQ31" s="599"/>
      <c r="AR31" s="599"/>
      <c r="AS31" s="599"/>
      <c r="AT31" s="599"/>
      <c r="AU31" s="599"/>
      <c r="AV31" s="599"/>
      <c r="AW31" s="599"/>
      <c r="AZ31" s="42" t="s">
        <v>446</v>
      </c>
      <c r="BA31" s="141">
        <f>(('Transport materials energy'!G23-'Transport materials energy'!B23)+('Transport materials energy'!B23*'ESOIstatic Ebus'!$BA$20))*2</f>
        <v>313665.64412242407</v>
      </c>
      <c r="BB31" s="141">
        <f>(('Transport materials energy'!H23-'Transport materials energy'!C23)+('Transport materials energy'!C23*'ESOIstatic Ebus'!$BA$20))*2</f>
        <v>185555.60849653746</v>
      </c>
      <c r="BC31" s="141">
        <f>(('Transport materials energy'!I23-'Transport materials energy'!D23)+('Transport materials energy'!D23*'ESOIstatic Ebus'!$BA$20))*2</f>
        <v>185557.1799838318</v>
      </c>
      <c r="BD31" s="141">
        <f>(('Transport materials energy'!J23-'Transport materials energy'!E23)+('Transport materials energy'!E23*'ESOIstatic Ebus'!$BA$20))*2</f>
        <v>184292.54266511917</v>
      </c>
      <c r="BE31" s="141">
        <f>(('Transport materials energy'!K23-'Transport materials energy'!F23)+('Transport materials energy'!F23*'ESOIstatic Ebus'!$BA$20))*2</f>
        <v>231336.10802885133</v>
      </c>
      <c r="BF31" s="142"/>
      <c r="BH31" s="141">
        <f t="shared" si="104"/>
        <v>313665.64412242407</v>
      </c>
      <c r="BI31" s="141">
        <f t="shared" si="104"/>
        <v>185555.60849653746</v>
      </c>
      <c r="BJ31" s="141">
        <f t="shared" si="104"/>
        <v>185557.1799838318</v>
      </c>
      <c r="BK31" s="141">
        <f t="shared" si="104"/>
        <v>184292.54266511917</v>
      </c>
      <c r="BL31" s="141">
        <f t="shared" si="104"/>
        <v>231336.10802885133</v>
      </c>
      <c r="BO31" s="141">
        <f t="shared" si="105"/>
        <v>313665.64412242407</v>
      </c>
      <c r="BP31" s="141">
        <f t="shared" si="105"/>
        <v>185555.60849653746</v>
      </c>
      <c r="BQ31" s="141">
        <f t="shared" si="105"/>
        <v>185557.1799838318</v>
      </c>
      <c r="BR31" s="141">
        <f t="shared" si="105"/>
        <v>184292.54266511917</v>
      </c>
      <c r="BS31" s="141">
        <f t="shared" si="105"/>
        <v>231336.10802885133</v>
      </c>
      <c r="BV31" s="141">
        <f t="shared" si="106"/>
        <v>313665.64412242407</v>
      </c>
      <c r="BW31" s="141">
        <f t="shared" si="106"/>
        <v>185555.60849653746</v>
      </c>
      <c r="BX31" s="141">
        <f t="shared" si="106"/>
        <v>185557.1799838318</v>
      </c>
      <c r="BY31" s="141">
        <f t="shared" si="106"/>
        <v>184292.54266511917</v>
      </c>
      <c r="BZ31" s="141">
        <f t="shared" si="106"/>
        <v>231336.10802885133</v>
      </c>
      <c r="CC31" s="141">
        <f t="shared" si="107"/>
        <v>313665.64412242407</v>
      </c>
      <c r="CD31" s="141">
        <f t="shared" si="107"/>
        <v>185555.60849653746</v>
      </c>
      <c r="CE31" s="141">
        <f t="shared" si="107"/>
        <v>185557.1799838318</v>
      </c>
      <c r="CF31" s="141">
        <f t="shared" si="107"/>
        <v>184292.54266511917</v>
      </c>
      <c r="CG31" s="141">
        <f t="shared" si="107"/>
        <v>231336.10802885133</v>
      </c>
      <c r="CH31" s="142"/>
    </row>
    <row r="32" spans="2:86" ht="18" customHeight="1" x14ac:dyDescent="0.3">
      <c r="C32" s="42" t="s">
        <v>95</v>
      </c>
      <c r="D32" s="44">
        <f>$D$14</f>
        <v>10</v>
      </c>
      <c r="E32" s="44">
        <f>$E$14</f>
        <v>10</v>
      </c>
      <c r="F32" s="44">
        <f>$F$14</f>
        <v>10</v>
      </c>
      <c r="G32" s="44">
        <f>$G$14</f>
        <v>10</v>
      </c>
      <c r="H32" s="44">
        <f>$H$14</f>
        <v>10</v>
      </c>
      <c r="J32" s="166"/>
      <c r="K32" s="44">
        <f>$D$14</f>
        <v>10</v>
      </c>
      <c r="L32" s="44">
        <f>$E$14</f>
        <v>10</v>
      </c>
      <c r="M32" s="44">
        <f>$F$14</f>
        <v>10</v>
      </c>
      <c r="N32" s="44">
        <f>$G$14</f>
        <v>10</v>
      </c>
      <c r="O32" s="44">
        <f>$H$14</f>
        <v>10</v>
      </c>
      <c r="R32" s="44">
        <f>$D$14</f>
        <v>10</v>
      </c>
      <c r="S32" s="44">
        <f>$E$14</f>
        <v>10</v>
      </c>
      <c r="T32" s="44">
        <f>$F$14</f>
        <v>10</v>
      </c>
      <c r="U32" s="44">
        <f>$G$14</f>
        <v>10</v>
      </c>
      <c r="V32" s="44">
        <f>$H$14</f>
        <v>10</v>
      </c>
      <c r="Y32" s="44">
        <f>$D$14</f>
        <v>10</v>
      </c>
      <c r="Z32" s="44">
        <f>$E$14</f>
        <v>10</v>
      </c>
      <c r="AA32" s="44">
        <f>$F$14</f>
        <v>10</v>
      </c>
      <c r="AB32" s="44">
        <f>$G$14</f>
        <v>10</v>
      </c>
      <c r="AC32" s="44">
        <f>$H$14</f>
        <v>10</v>
      </c>
      <c r="AF32" s="44">
        <f>$D$14</f>
        <v>10</v>
      </c>
      <c r="AG32" s="44">
        <f>$E$14</f>
        <v>10</v>
      </c>
      <c r="AH32" s="44">
        <f>$F$14</f>
        <v>10</v>
      </c>
      <c r="AI32" s="44">
        <f>$G$14</f>
        <v>10</v>
      </c>
      <c r="AJ32" s="44">
        <f>$H$14</f>
        <v>10</v>
      </c>
      <c r="AK32" s="142"/>
      <c r="AN32" s="607" t="s">
        <v>321</v>
      </c>
      <c r="AO32" s="602"/>
      <c r="AP32" s="602"/>
      <c r="AQ32" s="602"/>
      <c r="AR32" s="602"/>
      <c r="AS32" s="602"/>
      <c r="AT32" s="602"/>
      <c r="AU32" s="602"/>
      <c r="AV32" s="602"/>
      <c r="AW32" s="603"/>
      <c r="AZ32" s="42" t="s">
        <v>95</v>
      </c>
      <c r="BA32" s="44">
        <f>$BA$14</f>
        <v>10</v>
      </c>
      <c r="BB32" s="44">
        <f>$BB$14</f>
        <v>10</v>
      </c>
      <c r="BC32" s="44">
        <f>$BC$14</f>
        <v>10</v>
      </c>
      <c r="BD32" s="44">
        <f>$BD$14</f>
        <v>10</v>
      </c>
      <c r="BE32" s="44">
        <f>$BE$14</f>
        <v>10</v>
      </c>
      <c r="BF32" s="142"/>
      <c r="BH32" s="44">
        <f>$BA$14</f>
        <v>10</v>
      </c>
      <c r="BI32" s="44">
        <f>$BB$14</f>
        <v>10</v>
      </c>
      <c r="BJ32" s="44">
        <f>$BC$14</f>
        <v>10</v>
      </c>
      <c r="BK32" s="44">
        <f>$BD$14</f>
        <v>10</v>
      </c>
      <c r="BL32" s="44">
        <f>$BE$14</f>
        <v>10</v>
      </c>
      <c r="BO32" s="44">
        <f>$BA$14</f>
        <v>10</v>
      </c>
      <c r="BP32" s="44">
        <f>$BB$14</f>
        <v>10</v>
      </c>
      <c r="BQ32" s="44">
        <f>$BC$14</f>
        <v>10</v>
      </c>
      <c r="BR32" s="44">
        <f>$BD$14</f>
        <v>10</v>
      </c>
      <c r="BS32" s="44">
        <f>$BE$14</f>
        <v>10</v>
      </c>
      <c r="BV32" s="44">
        <f>$BA$14</f>
        <v>10</v>
      </c>
      <c r="BW32" s="44">
        <f>$BB$14</f>
        <v>10</v>
      </c>
      <c r="BX32" s="44">
        <f>$BC$14</f>
        <v>10</v>
      </c>
      <c r="BY32" s="44">
        <f>$BD$14</f>
        <v>10</v>
      </c>
      <c r="BZ32" s="44">
        <f>$BE$14</f>
        <v>10</v>
      </c>
      <c r="CC32" s="44">
        <f>$BA$14</f>
        <v>10</v>
      </c>
      <c r="CD32" s="44">
        <f>$BB$14</f>
        <v>10</v>
      </c>
      <c r="CE32" s="44">
        <f>$BC$14</f>
        <v>10</v>
      </c>
      <c r="CF32" s="44">
        <f>$BD$14</f>
        <v>10</v>
      </c>
      <c r="CG32" s="44">
        <f>$BE$14</f>
        <v>10</v>
      </c>
      <c r="CH32" s="142"/>
    </row>
    <row r="33" spans="2:86" ht="15.6" customHeight="1" x14ac:dyDescent="0.3">
      <c r="C33" s="42" t="s">
        <v>306</v>
      </c>
      <c r="D33" s="43">
        <f>SUMA(D27:D30)</f>
        <v>3802194.7271784791</v>
      </c>
      <c r="E33" s="43">
        <f t="shared" ref="E33:H33" si="108">SUMA(E27:E30)</f>
        <v>2757810.9292457444</v>
      </c>
      <c r="F33" s="43">
        <f t="shared" si="108"/>
        <v>2714591.1136873076</v>
      </c>
      <c r="G33" s="43">
        <f t="shared" si="108"/>
        <v>2658177.8675019098</v>
      </c>
      <c r="H33" s="43">
        <f t="shared" si="108"/>
        <v>2802784.4321108595</v>
      </c>
      <c r="J33" s="166"/>
      <c r="K33" s="43">
        <f>SUMA(K27:K30)</f>
        <v>3802194.7271784791</v>
      </c>
      <c r="L33" s="43">
        <f t="shared" ref="L33:O33" si="109">SUMA(L27:L30)</f>
        <v>2757810.9292457444</v>
      </c>
      <c r="M33" s="43">
        <f t="shared" si="109"/>
        <v>2714591.1136873076</v>
      </c>
      <c r="N33" s="43">
        <f t="shared" si="109"/>
        <v>2658177.8675019098</v>
      </c>
      <c r="O33" s="43">
        <f t="shared" si="109"/>
        <v>2802784.4321108595</v>
      </c>
      <c r="R33" s="43">
        <f>SUMA(R27:R30)</f>
        <v>3802194.7271784791</v>
      </c>
      <c r="S33" s="43">
        <f t="shared" ref="S33:V33" si="110">SUMA(S27:S30)</f>
        <v>2757810.9292457444</v>
      </c>
      <c r="T33" s="43">
        <f t="shared" si="110"/>
        <v>2714591.1136873076</v>
      </c>
      <c r="U33" s="43">
        <f t="shared" si="110"/>
        <v>2658177.8675019098</v>
      </c>
      <c r="V33" s="43">
        <f t="shared" si="110"/>
        <v>2802784.4321108595</v>
      </c>
      <c r="Y33" s="43">
        <f>SUMA(Y27:Y30)</f>
        <v>3802194.7271784791</v>
      </c>
      <c r="Z33" s="43">
        <f t="shared" ref="Z33:AC33" si="111">SUMA(Z27:Z30)</f>
        <v>2757810.9292457444</v>
      </c>
      <c r="AA33" s="43">
        <f t="shared" si="111"/>
        <v>2714591.1136873076</v>
      </c>
      <c r="AB33" s="43">
        <f t="shared" si="111"/>
        <v>2658177.8675019098</v>
      </c>
      <c r="AC33" s="43">
        <f t="shared" si="111"/>
        <v>2802784.4321108595</v>
      </c>
      <c r="AF33" s="43">
        <f>SUMA(AF27:AF30)</f>
        <v>3802194.7271784791</v>
      </c>
      <c r="AG33" s="43">
        <f t="shared" ref="AG33:AJ33" si="112">SUMA(AG27:AG30)</f>
        <v>2757810.9292457444</v>
      </c>
      <c r="AH33" s="43">
        <f t="shared" si="112"/>
        <v>2714591.1136873076</v>
      </c>
      <c r="AI33" s="43">
        <f t="shared" si="112"/>
        <v>2658177.8675019098</v>
      </c>
      <c r="AJ33" s="43">
        <f t="shared" si="112"/>
        <v>2802784.4321108595</v>
      </c>
      <c r="AK33" s="142"/>
      <c r="AN33" s="604"/>
      <c r="AO33" s="605"/>
      <c r="AP33" s="605"/>
      <c r="AQ33" s="605"/>
      <c r="AR33" s="605"/>
      <c r="AS33" s="605"/>
      <c r="AT33" s="605"/>
      <c r="AU33" s="605"/>
      <c r="AV33" s="605"/>
      <c r="AW33" s="606"/>
      <c r="AZ33" s="42" t="s">
        <v>306</v>
      </c>
      <c r="BA33" s="43">
        <f>SUMA(BA27:BA30)</f>
        <v>3802194.7271784791</v>
      </c>
      <c r="BB33" s="43">
        <f t="shared" ref="BB33:BE33" si="113">SUMA(BB27:BB30)</f>
        <v>2757810.9292457444</v>
      </c>
      <c r="BC33" s="43">
        <f t="shared" si="113"/>
        <v>2714591.1136873076</v>
      </c>
      <c r="BD33" s="43">
        <f t="shared" si="113"/>
        <v>2658177.8675019098</v>
      </c>
      <c r="BE33" s="43">
        <f t="shared" si="113"/>
        <v>2802784.4321108595</v>
      </c>
      <c r="BF33" s="142"/>
      <c r="BH33" s="43">
        <f>SUMA(BH27:BH30)</f>
        <v>3802194.7271784791</v>
      </c>
      <c r="BI33" s="43">
        <f t="shared" ref="BI33:BL33" si="114">SUMA(BI27:BI30)</f>
        <v>2757810.9292457444</v>
      </c>
      <c r="BJ33" s="43">
        <f t="shared" si="114"/>
        <v>2714591.1136873076</v>
      </c>
      <c r="BK33" s="43">
        <f t="shared" si="114"/>
        <v>2658177.8675019098</v>
      </c>
      <c r="BL33" s="43">
        <f t="shared" si="114"/>
        <v>2802784.4321108595</v>
      </c>
      <c r="BO33" s="43">
        <f>SUMA(BO27:BO30)</f>
        <v>3802194.7271784791</v>
      </c>
      <c r="BP33" s="43">
        <f t="shared" ref="BP33:BS33" si="115">SUMA(BP27:BP30)</f>
        <v>2757810.9292457444</v>
      </c>
      <c r="BQ33" s="43">
        <f t="shared" si="115"/>
        <v>2714591.1136873076</v>
      </c>
      <c r="BR33" s="43">
        <f t="shared" si="115"/>
        <v>2658177.8675019098</v>
      </c>
      <c r="BS33" s="43">
        <f t="shared" si="115"/>
        <v>2802784.4321108595</v>
      </c>
      <c r="BV33" s="43">
        <f>SUMA(BV27:BV30)</f>
        <v>3802194.7271784791</v>
      </c>
      <c r="BW33" s="43">
        <f t="shared" ref="BW33:BZ33" si="116">SUMA(BW27:BW30)</f>
        <v>2757810.9292457444</v>
      </c>
      <c r="BX33" s="43">
        <f t="shared" si="116"/>
        <v>2714591.1136873076</v>
      </c>
      <c r="BY33" s="43">
        <f t="shared" si="116"/>
        <v>2658177.8675019098</v>
      </c>
      <c r="BZ33" s="43">
        <f t="shared" si="116"/>
        <v>2802784.4321108595</v>
      </c>
      <c r="CC33" s="43">
        <f>SUMA(CC27:CC30)</f>
        <v>3802194.7271784791</v>
      </c>
      <c r="CD33" s="43">
        <f t="shared" ref="CD33:CG33" si="117">SUMA(CD27:CD30)</f>
        <v>2757810.9292457444</v>
      </c>
      <c r="CE33" s="43">
        <f t="shared" si="117"/>
        <v>2714591.1136873076</v>
      </c>
      <c r="CF33" s="43">
        <f t="shared" si="117"/>
        <v>2658177.8675019098</v>
      </c>
      <c r="CG33" s="43">
        <f t="shared" si="117"/>
        <v>2802784.4321108595</v>
      </c>
      <c r="CH33" s="142"/>
    </row>
    <row r="34" spans="2:86" ht="16.2" customHeight="1" x14ac:dyDescent="0.3">
      <c r="C34" s="42" t="s">
        <v>307</v>
      </c>
      <c r="D34" s="43">
        <f>SUMA(D27:D29)+D31</f>
        <v>3990311.7574764406</v>
      </c>
      <c r="E34" s="43">
        <f t="shared" ref="E34:H34" si="118">SUMA(E27:E29)+E31</f>
        <v>2881872.9417307624</v>
      </c>
      <c r="F34" s="43">
        <f t="shared" si="118"/>
        <v>2838653.9119159733</v>
      </c>
      <c r="G34" s="43">
        <f t="shared" si="118"/>
        <v>2781608.3470712192</v>
      </c>
      <c r="H34" s="43">
        <f t="shared" si="118"/>
        <v>2949736.6943620346</v>
      </c>
      <c r="J34" s="166"/>
      <c r="K34" s="43">
        <f>SUMA(K27:K29)+K31</f>
        <v>3990311.7574764406</v>
      </c>
      <c r="L34" s="43">
        <f t="shared" ref="L34:O34" si="119">SUMA(L27:L29)+L31</f>
        <v>2881872.9417307624</v>
      </c>
      <c r="M34" s="43">
        <f t="shared" si="119"/>
        <v>2838653.9119159733</v>
      </c>
      <c r="N34" s="43">
        <f t="shared" si="119"/>
        <v>2781608.3470712192</v>
      </c>
      <c r="O34" s="43">
        <f t="shared" si="119"/>
        <v>2949736.6943620346</v>
      </c>
      <c r="R34" s="43">
        <f>SUMA(R27:R29)+R31</f>
        <v>3990311.7574764406</v>
      </c>
      <c r="S34" s="43">
        <f t="shared" ref="S34:V34" si="120">SUMA(S27:S29)+S31</f>
        <v>2881872.9417307624</v>
      </c>
      <c r="T34" s="43">
        <f t="shared" si="120"/>
        <v>2838653.9119159733</v>
      </c>
      <c r="U34" s="43">
        <f t="shared" si="120"/>
        <v>2781608.3470712192</v>
      </c>
      <c r="V34" s="43">
        <f t="shared" si="120"/>
        <v>2949736.6943620346</v>
      </c>
      <c r="Y34" s="43">
        <f>SUMA(Y27:Y29)+Y31</f>
        <v>3990311.7574764406</v>
      </c>
      <c r="Z34" s="43">
        <f t="shared" ref="Z34:AC34" si="121">SUMA(Z27:Z29)+Z31</f>
        <v>2881872.9417307624</v>
      </c>
      <c r="AA34" s="43">
        <f t="shared" si="121"/>
        <v>2838653.9119159733</v>
      </c>
      <c r="AB34" s="43">
        <f t="shared" si="121"/>
        <v>2781608.3470712192</v>
      </c>
      <c r="AC34" s="43">
        <f t="shared" si="121"/>
        <v>2949736.6943620346</v>
      </c>
      <c r="AF34" s="43">
        <f>SUMA(AF27:AF29)+AF31</f>
        <v>3990311.7574764406</v>
      </c>
      <c r="AG34" s="43">
        <f t="shared" ref="AG34:AJ34" si="122">SUMA(AG27:AG29)+AG31</f>
        <v>2881872.9417307624</v>
      </c>
      <c r="AH34" s="43">
        <f t="shared" si="122"/>
        <v>2838653.9119159733</v>
      </c>
      <c r="AI34" s="43">
        <f t="shared" si="122"/>
        <v>2781608.3470712192</v>
      </c>
      <c r="AJ34" s="43">
        <f t="shared" si="122"/>
        <v>2949736.6943620346</v>
      </c>
      <c r="AK34" s="142"/>
      <c r="AN34" s="608" t="s">
        <v>68</v>
      </c>
      <c r="AO34" s="608"/>
      <c r="AP34" s="608"/>
      <c r="AQ34" s="608"/>
      <c r="AR34" s="608"/>
      <c r="AS34" s="608"/>
      <c r="AT34" s="608"/>
      <c r="AU34" s="608"/>
      <c r="AV34" s="608"/>
      <c r="AW34" s="608"/>
      <c r="AZ34" s="42" t="s">
        <v>307</v>
      </c>
      <c r="BA34" s="43">
        <f>SUMA(BA27:BA29)+BA31</f>
        <v>3990311.7574764406</v>
      </c>
      <c r="BB34" s="43">
        <f t="shared" ref="BB34:BE34" si="123">SUMA(BB27:BB29)+BB31</f>
        <v>2881872.9417307624</v>
      </c>
      <c r="BC34" s="43">
        <f t="shared" si="123"/>
        <v>2838653.9119159733</v>
      </c>
      <c r="BD34" s="43">
        <f t="shared" si="123"/>
        <v>2781608.3470712192</v>
      </c>
      <c r="BE34" s="43">
        <f t="shared" si="123"/>
        <v>2949736.6943620346</v>
      </c>
      <c r="BF34" s="142"/>
      <c r="BH34" s="43">
        <f>SUMA(BH27:BH29)+BH31</f>
        <v>3990311.7574764406</v>
      </c>
      <c r="BI34" s="43">
        <f t="shared" ref="BI34:BL34" si="124">SUMA(BI27:BI29)+BI31</f>
        <v>2881872.9417307624</v>
      </c>
      <c r="BJ34" s="43">
        <f t="shared" si="124"/>
        <v>2838653.9119159733</v>
      </c>
      <c r="BK34" s="43">
        <f t="shared" si="124"/>
        <v>2781608.3470712192</v>
      </c>
      <c r="BL34" s="43">
        <f t="shared" si="124"/>
        <v>2949736.6943620346</v>
      </c>
      <c r="BO34" s="43">
        <f>SUMA(BO27:BO29)+BO31</f>
        <v>3990311.7574764406</v>
      </c>
      <c r="BP34" s="43">
        <f t="shared" ref="BP34:BS34" si="125">SUMA(BP27:BP29)+BP31</f>
        <v>2881872.9417307624</v>
      </c>
      <c r="BQ34" s="43">
        <f t="shared" si="125"/>
        <v>2838653.9119159733</v>
      </c>
      <c r="BR34" s="43">
        <f t="shared" si="125"/>
        <v>2781608.3470712192</v>
      </c>
      <c r="BS34" s="43">
        <f t="shared" si="125"/>
        <v>2949736.6943620346</v>
      </c>
      <c r="BV34" s="43">
        <f>SUMA(BV27:BV29)+BV31</f>
        <v>3990311.7574764406</v>
      </c>
      <c r="BW34" s="43">
        <f t="shared" ref="BW34:BZ34" si="126">SUMA(BW27:BW29)+BW31</f>
        <v>2881872.9417307624</v>
      </c>
      <c r="BX34" s="43">
        <f t="shared" si="126"/>
        <v>2838653.9119159733</v>
      </c>
      <c r="BY34" s="43">
        <f t="shared" si="126"/>
        <v>2781608.3470712192</v>
      </c>
      <c r="BZ34" s="43">
        <f t="shared" si="126"/>
        <v>2949736.6943620346</v>
      </c>
      <c r="CC34" s="43">
        <f>SUMA(CC27:CC29)+CC31</f>
        <v>3990311.7574764406</v>
      </c>
      <c r="CD34" s="43">
        <f t="shared" ref="CD34:CG34" si="127">SUMA(CD27:CD29)+CD31</f>
        <v>2881872.9417307624</v>
      </c>
      <c r="CE34" s="43">
        <f t="shared" si="127"/>
        <v>2838653.9119159733</v>
      </c>
      <c r="CF34" s="43">
        <f t="shared" si="127"/>
        <v>2781608.3470712192</v>
      </c>
      <c r="CG34" s="43">
        <f t="shared" si="127"/>
        <v>2949736.6943620346</v>
      </c>
      <c r="CH34" s="142"/>
    </row>
    <row r="35" spans="2:86" ht="15.6" customHeight="1" x14ac:dyDescent="0.3">
      <c r="C35" s="42" t="s">
        <v>291</v>
      </c>
      <c r="D35" s="44">
        <f>$D$12</f>
        <v>2.4971461187214612E-2</v>
      </c>
      <c r="E35" s="44">
        <f>E12</f>
        <v>2.4971461187214612E-2</v>
      </c>
      <c r="F35" s="44">
        <f>F12</f>
        <v>2.4971461187214612E-2</v>
      </c>
      <c r="G35" s="44">
        <f>G12</f>
        <v>2.4971461187214612E-2</v>
      </c>
      <c r="H35" s="44">
        <f>H12</f>
        <v>2.4971461187214612E-2</v>
      </c>
      <c r="J35" s="166"/>
      <c r="K35" s="44">
        <f>$D$12</f>
        <v>2.4971461187214612E-2</v>
      </c>
      <c r="L35" s="44">
        <f t="shared" ref="L35:O35" si="128">$D$12</f>
        <v>2.4971461187214612E-2</v>
      </c>
      <c r="M35" s="44">
        <f t="shared" si="128"/>
        <v>2.4971461187214612E-2</v>
      </c>
      <c r="N35" s="44">
        <f t="shared" si="128"/>
        <v>2.4971461187214612E-2</v>
      </c>
      <c r="O35" s="44">
        <f t="shared" si="128"/>
        <v>2.4971461187214612E-2</v>
      </c>
      <c r="R35" s="44">
        <f>$D$12</f>
        <v>2.4971461187214612E-2</v>
      </c>
      <c r="S35" s="44">
        <f t="shared" ref="S35:V35" si="129">$D$12</f>
        <v>2.4971461187214612E-2</v>
      </c>
      <c r="T35" s="44">
        <f t="shared" si="129"/>
        <v>2.4971461187214612E-2</v>
      </c>
      <c r="U35" s="44">
        <f t="shared" si="129"/>
        <v>2.4971461187214612E-2</v>
      </c>
      <c r="V35" s="44">
        <f t="shared" si="129"/>
        <v>2.4971461187214612E-2</v>
      </c>
      <c r="Y35" s="44">
        <f>$D$12</f>
        <v>2.4971461187214612E-2</v>
      </c>
      <c r="Z35" s="44">
        <f t="shared" ref="Z35:AC35" si="130">$D$12</f>
        <v>2.4971461187214612E-2</v>
      </c>
      <c r="AA35" s="44">
        <f t="shared" si="130"/>
        <v>2.4971461187214612E-2</v>
      </c>
      <c r="AB35" s="44">
        <f t="shared" si="130"/>
        <v>2.4971461187214612E-2</v>
      </c>
      <c r="AC35" s="44">
        <f t="shared" si="130"/>
        <v>2.4971461187214612E-2</v>
      </c>
      <c r="AF35" s="44">
        <f>$D$12</f>
        <v>2.4971461187214612E-2</v>
      </c>
      <c r="AG35" s="44">
        <f t="shared" ref="AG35:AJ35" si="131">$D$12</f>
        <v>2.4971461187214612E-2</v>
      </c>
      <c r="AH35" s="44">
        <f t="shared" si="131"/>
        <v>2.4971461187214612E-2</v>
      </c>
      <c r="AI35" s="44">
        <f t="shared" si="131"/>
        <v>2.4971461187214612E-2</v>
      </c>
      <c r="AJ35" s="44">
        <f t="shared" si="131"/>
        <v>2.4971461187214612E-2</v>
      </c>
      <c r="AK35" s="142"/>
      <c r="AN35" s="608"/>
      <c r="AO35" s="608"/>
      <c r="AP35" s="608"/>
      <c r="AQ35" s="608"/>
      <c r="AR35" s="608"/>
      <c r="AS35" s="608"/>
      <c r="AT35" s="608"/>
      <c r="AU35" s="608"/>
      <c r="AV35" s="608"/>
      <c r="AW35" s="608"/>
      <c r="AZ35" s="42" t="s">
        <v>291</v>
      </c>
      <c r="BA35" s="44">
        <f>BA12</f>
        <v>3.3295281582952814E-2</v>
      </c>
      <c r="BB35" s="44">
        <f>BB12</f>
        <v>3.3295281582952814E-2</v>
      </c>
      <c r="BC35" s="44">
        <f>BC12</f>
        <v>3.3295281582952814E-2</v>
      </c>
      <c r="BD35" s="44">
        <f>BD12</f>
        <v>3.3295281582952814E-2</v>
      </c>
      <c r="BE35" s="44">
        <f>BE12</f>
        <v>3.3295281582952814E-2</v>
      </c>
      <c r="BF35" s="142"/>
      <c r="BH35" s="44">
        <f>$BA$12</f>
        <v>3.3295281582952814E-2</v>
      </c>
      <c r="BI35" s="44">
        <f>$BA$12</f>
        <v>3.3295281582952814E-2</v>
      </c>
      <c r="BJ35" s="44">
        <f>$BA$12</f>
        <v>3.3295281582952814E-2</v>
      </c>
      <c r="BK35" s="44">
        <f>$BA$12</f>
        <v>3.3295281582952814E-2</v>
      </c>
      <c r="BL35" s="44">
        <f>$BA$12</f>
        <v>3.3295281582952814E-2</v>
      </c>
      <c r="BO35" s="44">
        <f>$BA$12</f>
        <v>3.3295281582952814E-2</v>
      </c>
      <c r="BP35" s="44">
        <f>$BA$12</f>
        <v>3.3295281582952814E-2</v>
      </c>
      <c r="BQ35" s="44">
        <f>$BA$12</f>
        <v>3.3295281582952814E-2</v>
      </c>
      <c r="BR35" s="44">
        <f>$BA$12</f>
        <v>3.3295281582952814E-2</v>
      </c>
      <c r="BS35" s="44">
        <f>$BA$12</f>
        <v>3.3295281582952814E-2</v>
      </c>
      <c r="BV35" s="44">
        <f>$BA$12</f>
        <v>3.3295281582952814E-2</v>
      </c>
      <c r="BW35" s="44">
        <f>$BA$12</f>
        <v>3.3295281582952814E-2</v>
      </c>
      <c r="BX35" s="44">
        <f>$BA$12</f>
        <v>3.3295281582952814E-2</v>
      </c>
      <c r="BY35" s="44">
        <f>$BA$12</f>
        <v>3.3295281582952814E-2</v>
      </c>
      <c r="BZ35" s="44">
        <f>$BA$12</f>
        <v>3.3295281582952814E-2</v>
      </c>
      <c r="CC35" s="44">
        <f>$BA$12</f>
        <v>3.3295281582952814E-2</v>
      </c>
      <c r="CD35" s="44">
        <f>$BA$12</f>
        <v>3.3295281582952814E-2</v>
      </c>
      <c r="CE35" s="44">
        <f>$BA$12</f>
        <v>3.3295281582952814E-2</v>
      </c>
      <c r="CF35" s="44">
        <f>$BA$12</f>
        <v>3.3295281582952814E-2</v>
      </c>
      <c r="CG35" s="44">
        <f>$BA$12</f>
        <v>3.3295281582952814E-2</v>
      </c>
      <c r="CH35" s="142"/>
    </row>
    <row r="36" spans="2:86" ht="14.4" customHeight="1" x14ac:dyDescent="0.3">
      <c r="C36" s="42" t="s">
        <v>308</v>
      </c>
      <c r="D36" s="44">
        <v>0</v>
      </c>
      <c r="E36" s="44">
        <v>0</v>
      </c>
      <c r="F36" s="44">
        <v>0</v>
      </c>
      <c r="G36" s="44">
        <v>0</v>
      </c>
      <c r="H36" s="44">
        <v>0</v>
      </c>
      <c r="J36" s="166"/>
      <c r="K36" s="44">
        <v>0</v>
      </c>
      <c r="L36" s="44">
        <v>0</v>
      </c>
      <c r="M36" s="44">
        <v>0</v>
      </c>
      <c r="N36" s="44">
        <v>0</v>
      </c>
      <c r="O36" s="44">
        <v>0</v>
      </c>
      <c r="R36" s="44">
        <v>0</v>
      </c>
      <c r="S36" s="44">
        <v>0</v>
      </c>
      <c r="T36" s="44">
        <v>0</v>
      </c>
      <c r="U36" s="44">
        <v>0</v>
      </c>
      <c r="V36" s="44">
        <v>0</v>
      </c>
      <c r="Y36" s="44">
        <v>0</v>
      </c>
      <c r="Z36" s="44">
        <v>0</v>
      </c>
      <c r="AA36" s="44">
        <v>0</v>
      </c>
      <c r="AB36" s="44">
        <v>0</v>
      </c>
      <c r="AC36" s="44">
        <v>0</v>
      </c>
      <c r="AF36" s="44">
        <v>0</v>
      </c>
      <c r="AG36" s="44">
        <v>0</v>
      </c>
      <c r="AH36" s="44">
        <v>0</v>
      </c>
      <c r="AI36" s="44">
        <v>0</v>
      </c>
      <c r="AJ36" s="44">
        <v>0</v>
      </c>
      <c r="AK36" s="142"/>
      <c r="AN36" s="608"/>
      <c r="AO36" s="608"/>
      <c r="AP36" s="608"/>
      <c r="AQ36" s="608"/>
      <c r="AR36" s="608"/>
      <c r="AS36" s="608"/>
      <c r="AT36" s="608"/>
      <c r="AU36" s="608"/>
      <c r="AV36" s="608"/>
      <c r="AW36" s="608"/>
      <c r="AZ36" s="42" t="s">
        <v>308</v>
      </c>
      <c r="BA36" s="44">
        <v>0</v>
      </c>
      <c r="BB36" s="44">
        <v>0</v>
      </c>
      <c r="BC36" s="44">
        <v>0</v>
      </c>
      <c r="BD36" s="44">
        <v>0</v>
      </c>
      <c r="BE36" s="44">
        <v>0</v>
      </c>
      <c r="BF36" s="142"/>
      <c r="BH36" s="44">
        <v>0</v>
      </c>
      <c r="BI36" s="44">
        <v>0</v>
      </c>
      <c r="BJ36" s="44">
        <v>0</v>
      </c>
      <c r="BK36" s="44">
        <v>0</v>
      </c>
      <c r="BL36" s="44">
        <v>0</v>
      </c>
      <c r="BO36" s="44">
        <v>0</v>
      </c>
      <c r="BP36" s="44">
        <v>0</v>
      </c>
      <c r="BQ36" s="44">
        <v>0</v>
      </c>
      <c r="BR36" s="44">
        <v>0</v>
      </c>
      <c r="BS36" s="44">
        <v>0</v>
      </c>
      <c r="BV36" s="44">
        <v>0</v>
      </c>
      <c r="BW36" s="44">
        <v>0</v>
      </c>
      <c r="BX36" s="44">
        <v>0</v>
      </c>
      <c r="BY36" s="44">
        <v>0</v>
      </c>
      <c r="BZ36" s="44">
        <v>0</v>
      </c>
      <c r="CC36" s="44">
        <v>0</v>
      </c>
      <c r="CD36" s="44">
        <v>0</v>
      </c>
      <c r="CE36" s="44">
        <v>0</v>
      </c>
      <c r="CF36" s="44">
        <v>0</v>
      </c>
      <c r="CG36" s="44">
        <v>0</v>
      </c>
      <c r="CH36" s="142"/>
    </row>
    <row r="37" spans="2:86" ht="15.6" customHeight="1" x14ac:dyDescent="0.3">
      <c r="C37" s="42" t="s">
        <v>309</v>
      </c>
      <c r="D37" s="44">
        <f>60*60*24*365</f>
        <v>31536000</v>
      </c>
      <c r="E37" s="44">
        <f t="shared" ref="E37:H37" si="132">60*60*24*365</f>
        <v>31536000</v>
      </c>
      <c r="F37" s="44">
        <f t="shared" si="132"/>
        <v>31536000</v>
      </c>
      <c r="G37" s="44">
        <f t="shared" si="132"/>
        <v>31536000</v>
      </c>
      <c r="H37" s="44">
        <f t="shared" si="132"/>
        <v>31536000</v>
      </c>
      <c r="J37" s="166"/>
      <c r="K37" s="44">
        <f>D37</f>
        <v>31536000</v>
      </c>
      <c r="L37" s="44">
        <f t="shared" ref="L37:O37" si="133">E37</f>
        <v>31536000</v>
      </c>
      <c r="M37" s="44">
        <f t="shared" si="133"/>
        <v>31536000</v>
      </c>
      <c r="N37" s="44">
        <f t="shared" si="133"/>
        <v>31536000</v>
      </c>
      <c r="O37" s="44">
        <f t="shared" si="133"/>
        <v>31536000</v>
      </c>
      <c r="R37" s="44">
        <f>D37</f>
        <v>31536000</v>
      </c>
      <c r="S37" s="44">
        <f t="shared" ref="S37:V37" si="134">E37</f>
        <v>31536000</v>
      </c>
      <c r="T37" s="44">
        <f t="shared" si="134"/>
        <v>31536000</v>
      </c>
      <c r="U37" s="44">
        <f t="shared" si="134"/>
        <v>31536000</v>
      </c>
      <c r="V37" s="44">
        <f t="shared" si="134"/>
        <v>31536000</v>
      </c>
      <c r="Y37" s="44">
        <f>D37</f>
        <v>31536000</v>
      </c>
      <c r="Z37" s="44">
        <f t="shared" ref="Z37:AC38" si="135">E37</f>
        <v>31536000</v>
      </c>
      <c r="AA37" s="44">
        <f t="shared" si="135"/>
        <v>31536000</v>
      </c>
      <c r="AB37" s="44">
        <f t="shared" si="135"/>
        <v>31536000</v>
      </c>
      <c r="AC37" s="44">
        <f t="shared" si="135"/>
        <v>31536000</v>
      </c>
      <c r="AF37" s="44">
        <f>D37</f>
        <v>31536000</v>
      </c>
      <c r="AG37" s="44">
        <f t="shared" ref="AG37:AJ38" si="136">E37</f>
        <v>31536000</v>
      </c>
      <c r="AH37" s="44">
        <f t="shared" si="136"/>
        <v>31536000</v>
      </c>
      <c r="AI37" s="44">
        <f t="shared" si="136"/>
        <v>31536000</v>
      </c>
      <c r="AJ37" s="44">
        <f t="shared" si="136"/>
        <v>31536000</v>
      </c>
      <c r="AK37" s="142"/>
      <c r="AN37" s="609" t="s">
        <v>464</v>
      </c>
      <c r="AO37" s="608"/>
      <c r="AP37" s="608"/>
      <c r="AQ37" s="608"/>
      <c r="AR37" s="608"/>
      <c r="AS37" s="608"/>
      <c r="AT37" s="608"/>
      <c r="AU37" s="608"/>
      <c r="AV37" s="608"/>
      <c r="AW37" s="608"/>
      <c r="AZ37" s="42" t="s">
        <v>309</v>
      </c>
      <c r="BA37" s="44">
        <f>60*60*24*365</f>
        <v>31536000</v>
      </c>
      <c r="BB37" s="44">
        <f t="shared" ref="BB37:BE37" si="137">60*60*24*365</f>
        <v>31536000</v>
      </c>
      <c r="BC37" s="44">
        <f t="shared" si="137"/>
        <v>31536000</v>
      </c>
      <c r="BD37" s="44">
        <f t="shared" si="137"/>
        <v>31536000</v>
      </c>
      <c r="BE37" s="44">
        <f t="shared" si="137"/>
        <v>31536000</v>
      </c>
      <c r="BF37" s="142"/>
      <c r="BH37" s="44">
        <f>BA37</f>
        <v>31536000</v>
      </c>
      <c r="BI37" s="44">
        <f t="shared" ref="BI37:BL37" si="138">BB37</f>
        <v>31536000</v>
      </c>
      <c r="BJ37" s="44">
        <f t="shared" si="138"/>
        <v>31536000</v>
      </c>
      <c r="BK37" s="44">
        <f t="shared" si="138"/>
        <v>31536000</v>
      </c>
      <c r="BL37" s="44">
        <f t="shared" si="138"/>
        <v>31536000</v>
      </c>
      <c r="BO37" s="44">
        <f>BA37</f>
        <v>31536000</v>
      </c>
      <c r="BP37" s="44">
        <f t="shared" ref="BP37:BS37" si="139">BB37</f>
        <v>31536000</v>
      </c>
      <c r="BQ37" s="44">
        <f t="shared" si="139"/>
        <v>31536000</v>
      </c>
      <c r="BR37" s="44">
        <f t="shared" si="139"/>
        <v>31536000</v>
      </c>
      <c r="BS37" s="44">
        <f t="shared" si="139"/>
        <v>31536000</v>
      </c>
      <c r="BV37" s="44">
        <f>BA37</f>
        <v>31536000</v>
      </c>
      <c r="BW37" s="44">
        <f t="shared" ref="BW37:BZ38" si="140">BB37</f>
        <v>31536000</v>
      </c>
      <c r="BX37" s="44">
        <f t="shared" si="140"/>
        <v>31536000</v>
      </c>
      <c r="BY37" s="44">
        <f t="shared" si="140"/>
        <v>31536000</v>
      </c>
      <c r="BZ37" s="44">
        <f t="shared" si="140"/>
        <v>31536000</v>
      </c>
      <c r="CC37" s="44">
        <f>BA37</f>
        <v>31536000</v>
      </c>
      <c r="CD37" s="44">
        <f t="shared" ref="CD37:CG38" si="141">BB37</f>
        <v>31536000</v>
      </c>
      <c r="CE37" s="44">
        <f t="shared" si="141"/>
        <v>31536000</v>
      </c>
      <c r="CF37" s="44">
        <f t="shared" si="141"/>
        <v>31536000</v>
      </c>
      <c r="CG37" s="44">
        <f t="shared" si="141"/>
        <v>31536000</v>
      </c>
      <c r="CH37" s="142"/>
    </row>
    <row r="38" spans="2:86" ht="15.6" customHeight="1" x14ac:dyDescent="0.3">
      <c r="C38" s="42" t="s">
        <v>450</v>
      </c>
      <c r="D38" s="44">
        <f>($BA$16)/$BA$18</f>
        <v>0.35444579780755181</v>
      </c>
      <c r="E38" s="44">
        <f t="shared" ref="E38:H38" si="142">($BA$16)/$BA$18</f>
        <v>0.35444579780755181</v>
      </c>
      <c r="F38" s="44">
        <f t="shared" si="142"/>
        <v>0.35444579780755181</v>
      </c>
      <c r="G38" s="44">
        <f t="shared" si="142"/>
        <v>0.35444579780755181</v>
      </c>
      <c r="H38" s="44">
        <f t="shared" si="142"/>
        <v>0.35444579780755181</v>
      </c>
      <c r="J38" s="166"/>
      <c r="K38" s="44">
        <f>D38+0.1</f>
        <v>0.45444579780755179</v>
      </c>
      <c r="L38" s="44">
        <f t="shared" ref="L38:O38" si="143">E38+0.1</f>
        <v>0.45444579780755179</v>
      </c>
      <c r="M38" s="44">
        <f t="shared" si="143"/>
        <v>0.45444579780755179</v>
      </c>
      <c r="N38" s="44">
        <f t="shared" si="143"/>
        <v>0.45444579780755179</v>
      </c>
      <c r="O38" s="44">
        <f t="shared" si="143"/>
        <v>0.45444579780755179</v>
      </c>
      <c r="R38" s="44">
        <f>D38-0.1</f>
        <v>0.25444579780755183</v>
      </c>
      <c r="S38" s="44">
        <f t="shared" ref="S38:V38" si="144">E38-0.1</f>
        <v>0.25444579780755183</v>
      </c>
      <c r="T38" s="44">
        <f t="shared" si="144"/>
        <v>0.25444579780755183</v>
      </c>
      <c r="U38" s="44">
        <f t="shared" si="144"/>
        <v>0.25444579780755183</v>
      </c>
      <c r="V38" s="44">
        <f t="shared" si="144"/>
        <v>0.25444579780755183</v>
      </c>
      <c r="Y38" s="44">
        <f>D38</f>
        <v>0.35444579780755181</v>
      </c>
      <c r="Z38" s="44">
        <f t="shared" si="135"/>
        <v>0.35444579780755181</v>
      </c>
      <c r="AA38" s="44">
        <f t="shared" si="135"/>
        <v>0.35444579780755181</v>
      </c>
      <c r="AB38" s="44">
        <f t="shared" si="135"/>
        <v>0.35444579780755181</v>
      </c>
      <c r="AC38" s="44">
        <f t="shared" si="135"/>
        <v>0.35444579780755181</v>
      </c>
      <c r="AF38" s="44">
        <f>D38</f>
        <v>0.35444579780755181</v>
      </c>
      <c r="AG38" s="44">
        <f t="shared" si="136"/>
        <v>0.35444579780755181</v>
      </c>
      <c r="AH38" s="44">
        <f t="shared" si="136"/>
        <v>0.35444579780755181</v>
      </c>
      <c r="AI38" s="44">
        <f t="shared" si="136"/>
        <v>0.35444579780755181</v>
      </c>
      <c r="AJ38" s="44">
        <f t="shared" si="136"/>
        <v>0.35444579780755181</v>
      </c>
      <c r="AK38" s="142"/>
      <c r="AN38" s="634" t="s">
        <v>69</v>
      </c>
      <c r="AO38" s="635"/>
      <c r="AP38" s="635"/>
      <c r="AQ38" s="635"/>
      <c r="AR38" s="635"/>
      <c r="AS38" s="635"/>
      <c r="AT38" s="635"/>
      <c r="AU38" s="635"/>
      <c r="AV38" s="635"/>
      <c r="AW38" s="636"/>
      <c r="AZ38" s="42" t="s">
        <v>450</v>
      </c>
      <c r="BA38" s="44">
        <f>($BA$16)/$BA$18</f>
        <v>0.35444579780755181</v>
      </c>
      <c r="BB38" s="44">
        <f t="shared" ref="BB38:BE38" si="145">($BA$16)/$BA$18</f>
        <v>0.35444579780755181</v>
      </c>
      <c r="BC38" s="44">
        <f t="shared" si="145"/>
        <v>0.35444579780755181</v>
      </c>
      <c r="BD38" s="44">
        <f t="shared" si="145"/>
        <v>0.35444579780755181</v>
      </c>
      <c r="BE38" s="44">
        <f t="shared" si="145"/>
        <v>0.35444579780755181</v>
      </c>
      <c r="BF38" s="142"/>
      <c r="BH38" s="44">
        <f>BA38+0.1</f>
        <v>0.45444579780755179</v>
      </c>
      <c r="BI38" s="44">
        <f t="shared" ref="BI38" si="146">BB38+0.1</f>
        <v>0.45444579780755179</v>
      </c>
      <c r="BJ38" s="44">
        <f t="shared" ref="BJ38" si="147">BC38+0.1</f>
        <v>0.45444579780755179</v>
      </c>
      <c r="BK38" s="44">
        <f t="shared" ref="BK38" si="148">BD38+0.1</f>
        <v>0.45444579780755179</v>
      </c>
      <c r="BL38" s="44">
        <f t="shared" ref="BL38" si="149">BE38+0.1</f>
        <v>0.45444579780755179</v>
      </c>
      <c r="BO38" s="44">
        <f>BA38-0.1</f>
        <v>0.25444579780755183</v>
      </c>
      <c r="BP38" s="44">
        <f t="shared" ref="BP38" si="150">BB38-0.1</f>
        <v>0.25444579780755183</v>
      </c>
      <c r="BQ38" s="44">
        <f t="shared" ref="BQ38" si="151">BC38-0.1</f>
        <v>0.25444579780755183</v>
      </c>
      <c r="BR38" s="44">
        <f t="shared" ref="BR38" si="152">BD38-0.1</f>
        <v>0.25444579780755183</v>
      </c>
      <c r="BS38" s="44">
        <f t="shared" ref="BS38" si="153">BE38-0.1</f>
        <v>0.25444579780755183</v>
      </c>
      <c r="BV38" s="44">
        <f>BA38</f>
        <v>0.35444579780755181</v>
      </c>
      <c r="BW38" s="44">
        <f t="shared" si="140"/>
        <v>0.35444579780755181</v>
      </c>
      <c r="BX38" s="44">
        <f t="shared" si="140"/>
        <v>0.35444579780755181</v>
      </c>
      <c r="BY38" s="44">
        <f t="shared" si="140"/>
        <v>0.35444579780755181</v>
      </c>
      <c r="BZ38" s="44">
        <f t="shared" si="140"/>
        <v>0.35444579780755181</v>
      </c>
      <c r="CC38" s="44">
        <f>BA38</f>
        <v>0.35444579780755181</v>
      </c>
      <c r="CD38" s="44">
        <f t="shared" si="141"/>
        <v>0.35444579780755181</v>
      </c>
      <c r="CE38" s="44">
        <f t="shared" si="141"/>
        <v>0.35444579780755181</v>
      </c>
      <c r="CF38" s="44">
        <f t="shared" si="141"/>
        <v>0.35444579780755181</v>
      </c>
      <c r="CG38" s="44">
        <f t="shared" si="141"/>
        <v>0.35444579780755181</v>
      </c>
      <c r="CH38" s="142"/>
    </row>
    <row r="39" spans="2:86" ht="18.600000000000001" customHeight="1" x14ac:dyDescent="0.3">
      <c r="C39" s="42" t="s">
        <v>459</v>
      </c>
      <c r="D39" s="309">
        <f>(D9*365*10*24)/(100*(C3/D4))</f>
        <v>1.2264000000000001E-2</v>
      </c>
      <c r="E39" s="309">
        <f>(D9*365*10*24)/(100*(C3/D4))</f>
        <v>1.2264000000000001E-2</v>
      </c>
      <c r="F39" s="309">
        <f>(D9*365*10*24)/(100*(C3/D4))</f>
        <v>1.2264000000000001E-2</v>
      </c>
      <c r="G39" s="309">
        <f>(D9*365*10*24)/(100*(C3/D4))</f>
        <v>1.2264000000000001E-2</v>
      </c>
      <c r="H39" s="309">
        <f>(D9*365*10*24)/(100*(C3/D4))</f>
        <v>1.2264000000000001E-2</v>
      </c>
      <c r="J39" s="166"/>
      <c r="K39" s="309">
        <f>D39</f>
        <v>1.2264000000000001E-2</v>
      </c>
      <c r="L39" s="309">
        <f t="shared" ref="L39:O40" si="154">E39</f>
        <v>1.2264000000000001E-2</v>
      </c>
      <c r="M39" s="309">
        <f t="shared" si="154"/>
        <v>1.2264000000000001E-2</v>
      </c>
      <c r="N39" s="309">
        <f t="shared" si="154"/>
        <v>1.2264000000000001E-2</v>
      </c>
      <c r="O39" s="309">
        <f t="shared" si="154"/>
        <v>1.2264000000000001E-2</v>
      </c>
      <c r="R39" s="309">
        <f>K39</f>
        <v>1.2264000000000001E-2</v>
      </c>
      <c r="S39" s="309">
        <f t="shared" ref="S39" si="155">L39</f>
        <v>1.2264000000000001E-2</v>
      </c>
      <c r="T39" s="309">
        <f t="shared" ref="T39" si="156">M39</f>
        <v>1.2264000000000001E-2</v>
      </c>
      <c r="U39" s="309">
        <f t="shared" ref="U39" si="157">N39</f>
        <v>1.2264000000000001E-2</v>
      </c>
      <c r="V39" s="309">
        <f t="shared" ref="V39" si="158">O39</f>
        <v>1.2264000000000001E-2</v>
      </c>
      <c r="Y39" s="309">
        <f>R39</f>
        <v>1.2264000000000001E-2</v>
      </c>
      <c r="Z39" s="309">
        <f t="shared" ref="Z39" si="159">S39</f>
        <v>1.2264000000000001E-2</v>
      </c>
      <c r="AA39" s="309">
        <f t="shared" ref="AA39" si="160">T39</f>
        <v>1.2264000000000001E-2</v>
      </c>
      <c r="AB39" s="309">
        <f t="shared" ref="AB39" si="161">U39</f>
        <v>1.2264000000000001E-2</v>
      </c>
      <c r="AC39" s="309">
        <f t="shared" ref="AC39" si="162">V39</f>
        <v>1.2264000000000001E-2</v>
      </c>
      <c r="AF39" s="309">
        <f>Y39</f>
        <v>1.2264000000000001E-2</v>
      </c>
      <c r="AG39" s="309">
        <f t="shared" ref="AG39" si="163">Z39</f>
        <v>1.2264000000000001E-2</v>
      </c>
      <c r="AH39" s="309">
        <f t="shared" ref="AH39" si="164">AA39</f>
        <v>1.2264000000000001E-2</v>
      </c>
      <c r="AI39" s="309">
        <f t="shared" ref="AI39" si="165">AB39</f>
        <v>1.2264000000000001E-2</v>
      </c>
      <c r="AJ39" s="309">
        <f t="shared" ref="AJ39" si="166">AC39</f>
        <v>1.2264000000000001E-2</v>
      </c>
      <c r="AK39" s="142"/>
      <c r="AN39" s="637" t="s">
        <v>340</v>
      </c>
      <c r="AO39" s="638"/>
      <c r="AP39" s="638"/>
      <c r="AQ39" s="638"/>
      <c r="AR39" s="638"/>
      <c r="AS39" s="638"/>
      <c r="AT39" s="638"/>
      <c r="AU39" s="638"/>
      <c r="AV39" s="638"/>
      <c r="AW39" s="639"/>
      <c r="AZ39" s="42" t="str">
        <f>C39</f>
        <v>Total lifetime operational losses (OL) [10],[15] (/1)</v>
      </c>
      <c r="BA39" s="309">
        <f>(BA9*365*10*24)/(100*(AZ3/BA4))</f>
        <v>9.1980000000000013E-3</v>
      </c>
      <c r="BB39" s="309">
        <f>(BA9*365*10*24)/(100*(AZ3/BA4))</f>
        <v>9.1980000000000013E-3</v>
      </c>
      <c r="BC39" s="309">
        <f>(BA9*365*10*24)/(100*(AZ3/BA4))</f>
        <v>9.1980000000000013E-3</v>
      </c>
      <c r="BD39" s="309">
        <f>(BA9*365*10*24)/(100*(AZ3/BA4))</f>
        <v>9.1980000000000013E-3</v>
      </c>
      <c r="BE39" s="309">
        <f>(BA9*365*10*24)/(100*(AZ3/BA4))</f>
        <v>9.1980000000000013E-3</v>
      </c>
      <c r="BF39" s="142"/>
      <c r="BH39" s="309">
        <f>BA39</f>
        <v>9.1980000000000013E-3</v>
      </c>
      <c r="BI39" s="309">
        <f t="shared" ref="BI39:BI40" si="167">BB39</f>
        <v>9.1980000000000013E-3</v>
      </c>
      <c r="BJ39" s="309">
        <f t="shared" ref="BJ39:BJ40" si="168">BC39</f>
        <v>9.1980000000000013E-3</v>
      </c>
      <c r="BK39" s="309">
        <f t="shared" ref="BK39:BK40" si="169">BD39</f>
        <v>9.1980000000000013E-3</v>
      </c>
      <c r="BL39" s="309">
        <f t="shared" ref="BL39:BL40" si="170">BE39</f>
        <v>9.1980000000000013E-3</v>
      </c>
      <c r="BO39" s="309">
        <f>BH39</f>
        <v>9.1980000000000013E-3</v>
      </c>
      <c r="BP39" s="309">
        <f t="shared" ref="BP39" si="171">BI39</f>
        <v>9.1980000000000013E-3</v>
      </c>
      <c r="BQ39" s="309">
        <f t="shared" ref="BQ39" si="172">BJ39</f>
        <v>9.1980000000000013E-3</v>
      </c>
      <c r="BR39" s="309">
        <f t="shared" ref="BR39" si="173">BK39</f>
        <v>9.1980000000000013E-3</v>
      </c>
      <c r="BS39" s="309">
        <f t="shared" ref="BS39" si="174">BL39</f>
        <v>9.1980000000000013E-3</v>
      </c>
      <c r="BV39" s="309">
        <f>BO39</f>
        <v>9.1980000000000013E-3</v>
      </c>
      <c r="BW39" s="309">
        <f t="shared" ref="BW39" si="175">BP39</f>
        <v>9.1980000000000013E-3</v>
      </c>
      <c r="BX39" s="309">
        <f t="shared" ref="BX39" si="176">BQ39</f>
        <v>9.1980000000000013E-3</v>
      </c>
      <c r="BY39" s="309">
        <f t="shared" ref="BY39" si="177">BR39</f>
        <v>9.1980000000000013E-3</v>
      </c>
      <c r="BZ39" s="309">
        <f t="shared" ref="BZ39" si="178">BS39</f>
        <v>9.1980000000000013E-3</v>
      </c>
      <c r="CC39" s="309">
        <f>BV39</f>
        <v>9.1980000000000013E-3</v>
      </c>
      <c r="CD39" s="309">
        <f t="shared" ref="CD39" si="179">BW39</f>
        <v>9.1980000000000013E-3</v>
      </c>
      <c r="CE39" s="309">
        <f t="shared" ref="CE39" si="180">BX39</f>
        <v>9.1980000000000013E-3</v>
      </c>
      <c r="CF39" s="309">
        <f t="shared" ref="CF39" si="181">BY39</f>
        <v>9.1980000000000013E-3</v>
      </c>
      <c r="CG39" s="309">
        <f t="shared" ref="CG39" si="182">BZ39</f>
        <v>9.1980000000000013E-3</v>
      </c>
      <c r="CH39" s="142"/>
    </row>
    <row r="40" spans="2:86" ht="15" customHeight="1" x14ac:dyDescent="0.3">
      <c r="C40" s="42" t="str">
        <f>'ESOIstatic 4W-car'!AZ38</f>
        <v>Charge losses ratio (CL) [15] (/1)</v>
      </c>
      <c r="D40" s="44">
        <f>$BA$17/$BA$18</f>
        <v>0.21315468940316687</v>
      </c>
      <c r="E40" s="44">
        <f t="shared" ref="E40:H40" si="183">$BA$17/$BA$18</f>
        <v>0.21315468940316687</v>
      </c>
      <c r="F40" s="44">
        <f t="shared" si="183"/>
        <v>0.21315468940316687</v>
      </c>
      <c r="G40" s="44">
        <f t="shared" si="183"/>
        <v>0.21315468940316687</v>
      </c>
      <c r="H40" s="44">
        <f t="shared" si="183"/>
        <v>0.21315468940316687</v>
      </c>
      <c r="J40" s="166"/>
      <c r="K40" s="44">
        <f>D40</f>
        <v>0.21315468940316687</v>
      </c>
      <c r="L40" s="44">
        <f t="shared" si="154"/>
        <v>0.21315468940316687</v>
      </c>
      <c r="M40" s="44">
        <f t="shared" si="154"/>
        <v>0.21315468940316687</v>
      </c>
      <c r="N40" s="44">
        <f t="shared" si="154"/>
        <v>0.21315468940316687</v>
      </c>
      <c r="O40" s="44">
        <f t="shared" si="154"/>
        <v>0.21315468940316687</v>
      </c>
      <c r="R40" s="44">
        <f>D40</f>
        <v>0.21315468940316687</v>
      </c>
      <c r="S40" s="44">
        <f t="shared" ref="S40:V40" si="184">E40</f>
        <v>0.21315468940316687</v>
      </c>
      <c r="T40" s="44">
        <f t="shared" si="184"/>
        <v>0.21315468940316687</v>
      </c>
      <c r="U40" s="44">
        <f t="shared" si="184"/>
        <v>0.21315468940316687</v>
      </c>
      <c r="V40" s="44">
        <f t="shared" si="184"/>
        <v>0.21315468940316687</v>
      </c>
      <c r="Y40" s="44">
        <f>D40+0.1</f>
        <v>0.31315468940316687</v>
      </c>
      <c r="Z40" s="44">
        <f t="shared" ref="Z40:AC40" si="185">E40+0.1</f>
        <v>0.31315468940316687</v>
      </c>
      <c r="AA40" s="44">
        <f t="shared" si="185"/>
        <v>0.31315468940316687</v>
      </c>
      <c r="AB40" s="44">
        <f t="shared" si="185"/>
        <v>0.31315468940316687</v>
      </c>
      <c r="AC40" s="44">
        <f t="shared" si="185"/>
        <v>0.31315468940316687</v>
      </c>
      <c r="AF40" s="44">
        <f>D40-0.1</f>
        <v>0.11315468940316686</v>
      </c>
      <c r="AG40" s="44">
        <f t="shared" ref="AG40:AJ40" si="186">E40-0.1</f>
        <v>0.11315468940316686</v>
      </c>
      <c r="AH40" s="44">
        <f t="shared" si="186"/>
        <v>0.11315468940316686</v>
      </c>
      <c r="AI40" s="44">
        <f t="shared" si="186"/>
        <v>0.11315468940316686</v>
      </c>
      <c r="AJ40" s="44">
        <f t="shared" si="186"/>
        <v>0.11315468940316686</v>
      </c>
      <c r="AK40" s="142"/>
      <c r="AN40" s="625" t="s">
        <v>440</v>
      </c>
      <c r="AO40" s="626"/>
      <c r="AP40" s="626"/>
      <c r="AQ40" s="626"/>
      <c r="AR40" s="626"/>
      <c r="AS40" s="626"/>
      <c r="AT40" s="626"/>
      <c r="AU40" s="626"/>
      <c r="AV40" s="626"/>
      <c r="AW40" s="627"/>
      <c r="AZ40" s="42" t="str">
        <f>C40</f>
        <v>Charge losses ratio (CL) [15] (/1)</v>
      </c>
      <c r="BA40" s="44">
        <f>$BA$17/$BA$18</f>
        <v>0.21315468940316687</v>
      </c>
      <c r="BB40" s="44">
        <f t="shared" ref="BB40:BE40" si="187">$BA$17/$BA$18</f>
        <v>0.21315468940316687</v>
      </c>
      <c r="BC40" s="44">
        <f t="shared" si="187"/>
        <v>0.21315468940316687</v>
      </c>
      <c r="BD40" s="44">
        <f t="shared" si="187"/>
        <v>0.21315468940316687</v>
      </c>
      <c r="BE40" s="44">
        <f t="shared" si="187"/>
        <v>0.21315468940316687</v>
      </c>
      <c r="BF40" s="142"/>
      <c r="BH40" s="44">
        <f>BA40</f>
        <v>0.21315468940316687</v>
      </c>
      <c r="BI40" s="44">
        <f t="shared" si="167"/>
        <v>0.21315468940316687</v>
      </c>
      <c r="BJ40" s="44">
        <f t="shared" si="168"/>
        <v>0.21315468940316687</v>
      </c>
      <c r="BK40" s="44">
        <f t="shared" si="169"/>
        <v>0.21315468940316687</v>
      </c>
      <c r="BL40" s="44">
        <f t="shared" si="170"/>
        <v>0.21315468940316687</v>
      </c>
      <c r="BO40" s="44">
        <f>BA40</f>
        <v>0.21315468940316687</v>
      </c>
      <c r="BP40" s="44">
        <f t="shared" ref="BP40" si="188">BB40</f>
        <v>0.21315468940316687</v>
      </c>
      <c r="BQ40" s="44">
        <f t="shared" ref="BQ40" si="189">BC40</f>
        <v>0.21315468940316687</v>
      </c>
      <c r="BR40" s="44">
        <f t="shared" ref="BR40" si="190">BD40</f>
        <v>0.21315468940316687</v>
      </c>
      <c r="BS40" s="44">
        <f t="shared" ref="BS40" si="191">BE40</f>
        <v>0.21315468940316687</v>
      </c>
      <c r="BV40" s="44">
        <f>BA40+0.1</f>
        <v>0.31315468940316687</v>
      </c>
      <c r="BW40" s="44">
        <f t="shared" ref="BW40" si="192">BB40+0.1</f>
        <v>0.31315468940316687</v>
      </c>
      <c r="BX40" s="44">
        <f t="shared" ref="BX40" si="193">BC40+0.1</f>
        <v>0.31315468940316687</v>
      </c>
      <c r="BY40" s="44">
        <f t="shared" ref="BY40" si="194">BD40+0.1</f>
        <v>0.31315468940316687</v>
      </c>
      <c r="BZ40" s="44">
        <f t="shared" ref="BZ40" si="195">BE40+0.1</f>
        <v>0.31315468940316687</v>
      </c>
      <c r="CC40" s="44">
        <f>BA40-0.1</f>
        <v>0.11315468940316686</v>
      </c>
      <c r="CD40" s="44">
        <f t="shared" ref="CD40" si="196">BB40-0.1</f>
        <v>0.11315468940316686</v>
      </c>
      <c r="CE40" s="44">
        <f t="shared" ref="CE40" si="197">BC40-0.1</f>
        <v>0.11315468940316686</v>
      </c>
      <c r="CF40" s="44">
        <f t="shared" ref="CF40" si="198">BD40-0.1</f>
        <v>0.11315468940316686</v>
      </c>
      <c r="CG40" s="44">
        <f t="shared" ref="CG40" si="199">BE40-0.1</f>
        <v>0.11315468940316686</v>
      </c>
      <c r="CH40" s="142"/>
    </row>
    <row r="41" spans="2:86" ht="15.6" customHeight="1" x14ac:dyDescent="0.3">
      <c r="C41" s="42" t="s">
        <v>303</v>
      </c>
      <c r="D41" s="43">
        <f>D37*D35*D32*(1-D39)*(1-D38)</f>
        <v>5021392.3629719848</v>
      </c>
      <c r="E41" s="43">
        <f>E37*E35*E32*(1-E39)*(1-E38)</f>
        <v>5021392.3629719848</v>
      </c>
      <c r="F41" s="43">
        <f>F37*F35*F32*(1-F39)*(1-F38)</f>
        <v>5021392.3629719848</v>
      </c>
      <c r="G41" s="43">
        <f>G37*G35*G32*(1-G39)*(1-G38)</f>
        <v>5021392.3629719848</v>
      </c>
      <c r="H41" s="43">
        <f>H37*H35*H32*(1-H39)*(1-H38)</f>
        <v>5021392.3629719848</v>
      </c>
      <c r="J41" s="166"/>
      <c r="K41" s="43">
        <f>K37*K35*K32*(1-K39)*(1-K38)</f>
        <v>4243550.2629719852</v>
      </c>
      <c r="L41" s="43">
        <f>L37*L35*L32*(1-L39)*(1-L38)</f>
        <v>4243550.2629719852</v>
      </c>
      <c r="M41" s="43">
        <f>M37*M35*M32*(1-M39)*(1-M38)</f>
        <v>4243550.2629719852</v>
      </c>
      <c r="N41" s="43">
        <f>N37*N35*N32*(1-N39)*(1-N38)</f>
        <v>4243550.2629719852</v>
      </c>
      <c r="O41" s="43">
        <f>O37*O35*O32*(1-O39)*(1-O38)</f>
        <v>4243550.2629719852</v>
      </c>
      <c r="R41" s="43">
        <f>R37*R35*R32*(1-R39)*(1-R38)</f>
        <v>5799234.4629719844</v>
      </c>
      <c r="S41" s="43">
        <f>S37*S35*S32*(1-S39)*(1-S38)</f>
        <v>5799234.4629719844</v>
      </c>
      <c r="T41" s="43">
        <f>T37*T35*T32*(1-T39)*(1-T38)</f>
        <v>5799234.4629719844</v>
      </c>
      <c r="U41" s="43">
        <f>U37*U35*U32*(1-U39)*(1-U38)</f>
        <v>5799234.4629719844</v>
      </c>
      <c r="V41" s="43">
        <f>V37*V35*V32*(1-V39)*(1-V38)</f>
        <v>5799234.4629719844</v>
      </c>
      <c r="Y41" s="43">
        <f>Y37*Y35*Y32*(1-Y39)*(1-Y38)</f>
        <v>5021392.3629719848</v>
      </c>
      <c r="Z41" s="43">
        <f>Z37*Z35*Z32*(1-Z39)*(1-Z38)</f>
        <v>5021392.3629719848</v>
      </c>
      <c r="AA41" s="43">
        <f>AA37*AA35*AA32*(1-AA39)*(1-AA38)</f>
        <v>5021392.3629719848</v>
      </c>
      <c r="AB41" s="43">
        <f>AB37*AB35*AB32*(1-AB39)*(1-AB38)</f>
        <v>5021392.3629719848</v>
      </c>
      <c r="AC41" s="43">
        <f>AC37*AC35*AC32*(1-AC39)*(1-AC38)</f>
        <v>5021392.3629719848</v>
      </c>
      <c r="AF41" s="43">
        <f>AF37*AF35*AF32*(1-AF39)*(1-AF38)</f>
        <v>5021392.3629719848</v>
      </c>
      <c r="AG41" s="43">
        <f>AG37*AG35*AG32*(1-AG39)*(1-AG38)</f>
        <v>5021392.3629719848</v>
      </c>
      <c r="AH41" s="43">
        <f>AH37*AH35*AH32*(1-AH39)*(1-AH38)</f>
        <v>5021392.3629719848</v>
      </c>
      <c r="AI41" s="43">
        <f>AI37*AI35*AI32*(1-AI39)*(1-AI38)</f>
        <v>5021392.3629719848</v>
      </c>
      <c r="AJ41" s="43">
        <f>AJ37*AJ35*AJ32*(1-AJ39)*(1-AJ38)</f>
        <v>5021392.3629719848</v>
      </c>
      <c r="AK41" s="142"/>
      <c r="AN41" s="617"/>
      <c r="AO41" s="618"/>
      <c r="AP41" s="618"/>
      <c r="AQ41" s="618"/>
      <c r="AR41" s="618"/>
      <c r="AS41" s="618"/>
      <c r="AT41" s="618"/>
      <c r="AU41" s="618"/>
      <c r="AV41" s="618"/>
      <c r="AW41" s="619"/>
      <c r="AZ41" s="42" t="s">
        <v>303</v>
      </c>
      <c r="BA41" s="43">
        <f>BA37*BA35*BA32*(1-BA39)*(1-BA38)</f>
        <v>6715972.1437271619</v>
      </c>
      <c r="BB41" s="43">
        <f>BB37*BB35*BB32*(1-BB39)*(1-BB38)</f>
        <v>6715972.1437271619</v>
      </c>
      <c r="BC41" s="43">
        <f>BC37*BC35*BC32*(1-BC39)*(1-BC38)</f>
        <v>6715972.1437271619</v>
      </c>
      <c r="BD41" s="43">
        <f>BD37*BD35*BD32*(1-BD39)*(1-BD38)</f>
        <v>6715972.1437271619</v>
      </c>
      <c r="BE41" s="43">
        <f>BE37*BE35*BE32*(1-BE39)*(1-BE38)</f>
        <v>6715972.1437271619</v>
      </c>
      <c r="BF41" s="142"/>
      <c r="BH41" s="43">
        <f>BH37*BH35*BH32*(1-BH39)*(1-BH38)</f>
        <v>5675630.0437271614</v>
      </c>
      <c r="BI41" s="43">
        <f>BI37*BI35*BI32*(1-BI39)*(1-BI38)</f>
        <v>5675630.0437271614</v>
      </c>
      <c r="BJ41" s="43">
        <f>BJ37*BJ35*BJ32*(1-BJ39)*(1-BJ38)</f>
        <v>5675630.0437271614</v>
      </c>
      <c r="BK41" s="43">
        <f>BK37*BK35*BK32*(1-BK39)*(1-BK38)</f>
        <v>5675630.0437271614</v>
      </c>
      <c r="BL41" s="43">
        <f>BL37*BL35*BL32*(1-BL39)*(1-BL38)</f>
        <v>5675630.0437271614</v>
      </c>
      <c r="BO41" s="43">
        <f>BO37*BO35*BO32*(1-BO39)*(1-BO38)</f>
        <v>7756314.2437271615</v>
      </c>
      <c r="BP41" s="43">
        <f>BP37*BP35*BP32*(1-BP39)*(1-BP38)</f>
        <v>7756314.2437271615</v>
      </c>
      <c r="BQ41" s="43">
        <f>BQ37*BQ35*BQ32*(1-BQ39)*(1-BQ38)</f>
        <v>7756314.2437271615</v>
      </c>
      <c r="BR41" s="43">
        <f>BR37*BR35*BR32*(1-BR39)*(1-BR38)</f>
        <v>7756314.2437271615</v>
      </c>
      <c r="BS41" s="43">
        <f>BS37*BS35*BS32*(1-BS39)*(1-BS38)</f>
        <v>7756314.2437271615</v>
      </c>
      <c r="BV41" s="43">
        <f>BV37*BV35*BV32*(1-BV39)*(1-BV38)</f>
        <v>6715972.1437271619</v>
      </c>
      <c r="BW41" s="43">
        <f>BW37*BW35*BW32*(1-BW39)*(1-BW38)</f>
        <v>6715972.1437271619</v>
      </c>
      <c r="BX41" s="43">
        <f>BX37*BX35*BX32*(1-BX39)*(1-BX38)</f>
        <v>6715972.1437271619</v>
      </c>
      <c r="BY41" s="43">
        <f>BY37*BY35*BY32*(1-BY39)*(1-BY38)</f>
        <v>6715972.1437271619</v>
      </c>
      <c r="BZ41" s="43">
        <f>BZ37*BZ35*BZ32*(1-BZ39)*(1-BZ38)</f>
        <v>6715972.1437271619</v>
      </c>
      <c r="CC41" s="43">
        <f>CC37*CC35*CC32*(1-CC39)*(1-CC38)</f>
        <v>6715972.1437271619</v>
      </c>
      <c r="CD41" s="43">
        <f>CD37*CD35*CD32*(1-CD39)*(1-CD38)</f>
        <v>6715972.1437271619</v>
      </c>
      <c r="CE41" s="43">
        <f>CE37*CE35*CE32*(1-CE39)*(1-CE38)</f>
        <v>6715972.1437271619</v>
      </c>
      <c r="CF41" s="43">
        <f>CF37*CF35*CF32*(1-CF39)*(1-CF38)</f>
        <v>6715972.1437271619</v>
      </c>
      <c r="CG41" s="43">
        <f>CG37*CG35*CG32*(1-CG39)*(1-CG38)</f>
        <v>6715972.1437271619</v>
      </c>
      <c r="CH41" s="142"/>
    </row>
    <row r="42" spans="2:86" ht="14.4" customHeight="1" x14ac:dyDescent="0.3">
      <c r="C42" s="42" t="s">
        <v>304</v>
      </c>
      <c r="D42" s="43">
        <f>D37*D35*D32*(1-D39)</f>
        <v>7778421</v>
      </c>
      <c r="E42" s="43">
        <f>E37*E35*E32*(1-E39)</f>
        <v>7778421</v>
      </c>
      <c r="F42" s="43">
        <f>F37*F35*F32*(1-F39)</f>
        <v>7778421</v>
      </c>
      <c r="G42" s="43">
        <f>G37*G35*G32*(1-G39)</f>
        <v>7778421</v>
      </c>
      <c r="H42" s="43">
        <f>H37*H35*H32*(1-H39)</f>
        <v>7778421</v>
      </c>
      <c r="J42" s="166"/>
      <c r="K42" s="43">
        <f>K37*K35*K32*(1-K39)</f>
        <v>7778421</v>
      </c>
      <c r="L42" s="43">
        <f>L37*L35*L32*(1-L39)</f>
        <v>7778421</v>
      </c>
      <c r="M42" s="43">
        <f>M37*M35*M32*(1-M39)</f>
        <v>7778421</v>
      </c>
      <c r="N42" s="43">
        <f>N37*N35*N32*(1-N39)</f>
        <v>7778421</v>
      </c>
      <c r="O42" s="43">
        <f>O37*O35*O32*(1-O39)</f>
        <v>7778421</v>
      </c>
      <c r="R42" s="43">
        <f>R37*R35*R32*(1-R39)</f>
        <v>7778421</v>
      </c>
      <c r="S42" s="43">
        <f>S37*S35*S32*(1-S39)</f>
        <v>7778421</v>
      </c>
      <c r="T42" s="43">
        <f>T37*T35*T32*(1-T39)</f>
        <v>7778421</v>
      </c>
      <c r="U42" s="43">
        <f>U37*U35*U32*(1-U39)</f>
        <v>7778421</v>
      </c>
      <c r="V42" s="43">
        <f>V37*V35*V32*(1-V39)</f>
        <v>7778421</v>
      </c>
      <c r="Y42" s="43">
        <f>Y37*Y35*Y32*(1-Y39)</f>
        <v>7778421</v>
      </c>
      <c r="Z42" s="43">
        <f>Z37*Z35*Z32*(1-Z39)</f>
        <v>7778421</v>
      </c>
      <c r="AA42" s="43">
        <f>AA37*AA35*AA32*(1-AA39)</f>
        <v>7778421</v>
      </c>
      <c r="AB42" s="43">
        <f>AB37*AB35*AB32*(1-AB39)</f>
        <v>7778421</v>
      </c>
      <c r="AC42" s="43">
        <f>AC37*AC35*AC32*(1-AC39)</f>
        <v>7778421</v>
      </c>
      <c r="AF42" s="43">
        <f>AF37*AF35*AF32*(1-AF39)</f>
        <v>7778421</v>
      </c>
      <c r="AG42" s="43">
        <f>AG37*AG35*AG32*(1-AG39)</f>
        <v>7778421</v>
      </c>
      <c r="AH42" s="43">
        <f>AH37*AH35*AH32*(1-AH39)</f>
        <v>7778421</v>
      </c>
      <c r="AI42" s="43">
        <f>AI37*AI35*AI32*(1-AI39)</f>
        <v>7778421</v>
      </c>
      <c r="AJ42" s="43">
        <f>AJ37*AJ35*AJ32*(1-AJ39)</f>
        <v>7778421</v>
      </c>
      <c r="AK42" s="142"/>
      <c r="AN42" s="640" t="s">
        <v>341</v>
      </c>
      <c r="AO42" s="641"/>
      <c r="AP42" s="641"/>
      <c r="AQ42" s="641"/>
      <c r="AR42" s="641"/>
      <c r="AS42" s="641"/>
      <c r="AT42" s="641"/>
      <c r="AU42" s="641"/>
      <c r="AV42" s="641"/>
      <c r="AW42" s="642"/>
      <c r="AZ42" s="42" t="s">
        <v>304</v>
      </c>
      <c r="BA42" s="43">
        <f>BA37*BA35*BA32*(1-BA39)</f>
        <v>10403421</v>
      </c>
      <c r="BB42" s="43">
        <f>BB37*BB35*BB32*(1-BB39)</f>
        <v>10403421</v>
      </c>
      <c r="BC42" s="43">
        <f>BC37*BC35*BC32*(1-BC39)</f>
        <v>10403421</v>
      </c>
      <c r="BD42" s="43">
        <f>BD37*BD35*BD32*(1-BD39)</f>
        <v>10403421</v>
      </c>
      <c r="BE42" s="43">
        <f>BE37*BE35*BE32*(1-BE39)</f>
        <v>10403421</v>
      </c>
      <c r="BF42" s="142"/>
      <c r="BH42" s="43">
        <f>BH37*BH35*BH32*(1-BH39)</f>
        <v>10403421</v>
      </c>
      <c r="BI42" s="43">
        <f>BI37*BI35*BI32*(1-BI39)</f>
        <v>10403421</v>
      </c>
      <c r="BJ42" s="43">
        <f>BJ37*BJ35*BJ32*(1-BJ39)</f>
        <v>10403421</v>
      </c>
      <c r="BK42" s="43">
        <f>BK37*BK35*BK32*(1-BK39)</f>
        <v>10403421</v>
      </c>
      <c r="BL42" s="43">
        <f>BL37*BL35*BL32*(1-BL39)</f>
        <v>10403421</v>
      </c>
      <c r="BO42" s="43">
        <f>BO37*BO35*BO32*(1-BO39)</f>
        <v>10403421</v>
      </c>
      <c r="BP42" s="43">
        <f>BP37*BP35*BP32*(1-BP39)</f>
        <v>10403421</v>
      </c>
      <c r="BQ42" s="43">
        <f>BQ37*BQ35*BQ32*(1-BQ39)</f>
        <v>10403421</v>
      </c>
      <c r="BR42" s="43">
        <f>BR37*BR35*BR32*(1-BR39)</f>
        <v>10403421</v>
      </c>
      <c r="BS42" s="43">
        <f>BS37*BS35*BS32*(1-BS39)</f>
        <v>10403421</v>
      </c>
      <c r="BV42" s="43">
        <f>BV37*BV35*BV32*(1-BV39)</f>
        <v>10403421</v>
      </c>
      <c r="BW42" s="43">
        <f>BW37*BW35*BW32*(1-BW39)</f>
        <v>10403421</v>
      </c>
      <c r="BX42" s="43">
        <f>BX37*BX35*BX32*(1-BX39)</f>
        <v>10403421</v>
      </c>
      <c r="BY42" s="43">
        <f>BY37*BY35*BY32*(1-BY39)</f>
        <v>10403421</v>
      </c>
      <c r="BZ42" s="43">
        <f>BZ37*BZ35*BZ32*(1-BZ39)</f>
        <v>10403421</v>
      </c>
      <c r="CC42" s="43">
        <f>CC37*CC35*CC32*(1-CC39)</f>
        <v>10403421</v>
      </c>
      <c r="CD42" s="43">
        <f>CD37*CD35*CD32*(1-CD39)</f>
        <v>10403421</v>
      </c>
      <c r="CE42" s="43">
        <f>CE37*CE35*CE32*(1-CE39)</f>
        <v>10403421</v>
      </c>
      <c r="CF42" s="43">
        <f>CF37*CF35*CF32*(1-CF39)</f>
        <v>10403421</v>
      </c>
      <c r="CG42" s="43">
        <f>CG37*CG35*CG32*(1-CG39)</f>
        <v>10403421</v>
      </c>
      <c r="CH42" s="142"/>
    </row>
    <row r="43" spans="2:86" ht="15.6" customHeight="1" x14ac:dyDescent="0.3">
      <c r="C43" s="42" t="s">
        <v>428</v>
      </c>
      <c r="D43" s="43">
        <f>EnU!$L$44</f>
        <v>220165.02431000001</v>
      </c>
      <c r="E43" s="43">
        <f>EnU!$L$44</f>
        <v>220165.02431000001</v>
      </c>
      <c r="F43" s="43">
        <f>EnU!$L$44</f>
        <v>220165.02431000001</v>
      </c>
      <c r="G43" s="43">
        <f>EnU!$L$44</f>
        <v>220165.02431000001</v>
      </c>
      <c r="H43" s="43">
        <f>EnU!$L$44</f>
        <v>220165.02431000001</v>
      </c>
      <c r="J43" s="166"/>
      <c r="K43" s="43">
        <f>D43</f>
        <v>220165.02431000001</v>
      </c>
      <c r="L43" s="43">
        <f t="shared" ref="L43:O44" si="200">E43</f>
        <v>220165.02431000001</v>
      </c>
      <c r="M43" s="43">
        <f t="shared" si="200"/>
        <v>220165.02431000001</v>
      </c>
      <c r="N43" s="43">
        <f t="shared" si="200"/>
        <v>220165.02431000001</v>
      </c>
      <c r="O43" s="43">
        <f t="shared" si="200"/>
        <v>220165.02431000001</v>
      </c>
      <c r="R43" s="43">
        <f>D43</f>
        <v>220165.02431000001</v>
      </c>
      <c r="S43" s="43">
        <f t="shared" ref="S43:V44" si="201">E43</f>
        <v>220165.02431000001</v>
      </c>
      <c r="T43" s="43">
        <f t="shared" si="201"/>
        <v>220165.02431000001</v>
      </c>
      <c r="U43" s="43">
        <f t="shared" si="201"/>
        <v>220165.02431000001</v>
      </c>
      <c r="V43" s="43">
        <f t="shared" si="201"/>
        <v>220165.02431000001</v>
      </c>
      <c r="Y43" s="43">
        <f>D43</f>
        <v>220165.02431000001</v>
      </c>
      <c r="Z43" s="43">
        <f t="shared" ref="Z43:AC44" si="202">E43</f>
        <v>220165.02431000001</v>
      </c>
      <c r="AA43" s="43">
        <f t="shared" si="202"/>
        <v>220165.02431000001</v>
      </c>
      <c r="AB43" s="43">
        <f t="shared" si="202"/>
        <v>220165.02431000001</v>
      </c>
      <c r="AC43" s="43">
        <f t="shared" si="202"/>
        <v>220165.02431000001</v>
      </c>
      <c r="AF43" s="43">
        <f>D43</f>
        <v>220165.02431000001</v>
      </c>
      <c r="AG43" s="43">
        <f t="shared" ref="AG43:AJ44" si="203">E43</f>
        <v>220165.02431000001</v>
      </c>
      <c r="AH43" s="43">
        <f t="shared" si="203"/>
        <v>220165.02431000001</v>
      </c>
      <c r="AI43" s="43">
        <f t="shared" si="203"/>
        <v>220165.02431000001</v>
      </c>
      <c r="AJ43" s="43">
        <f t="shared" si="203"/>
        <v>220165.02431000001</v>
      </c>
      <c r="AK43" s="142"/>
      <c r="AN43" s="643"/>
      <c r="AO43" s="644"/>
      <c r="AP43" s="644"/>
      <c r="AQ43" s="644"/>
      <c r="AR43" s="644"/>
      <c r="AS43" s="644"/>
      <c r="AT43" s="644"/>
      <c r="AU43" s="644"/>
      <c r="AV43" s="644"/>
      <c r="AW43" s="645"/>
      <c r="AZ43" s="42" t="s">
        <v>428</v>
      </c>
      <c r="BA43" s="43">
        <f t="shared" ref="BA43:BE44" si="204">D43</f>
        <v>220165.02431000001</v>
      </c>
      <c r="BB43" s="43">
        <f t="shared" si="204"/>
        <v>220165.02431000001</v>
      </c>
      <c r="BC43" s="43">
        <f t="shared" si="204"/>
        <v>220165.02431000001</v>
      </c>
      <c r="BD43" s="43">
        <f t="shared" si="204"/>
        <v>220165.02431000001</v>
      </c>
      <c r="BE43" s="43">
        <f t="shared" si="204"/>
        <v>220165.02431000001</v>
      </c>
      <c r="BF43" s="142"/>
      <c r="BH43" s="43">
        <f>BA43</f>
        <v>220165.02431000001</v>
      </c>
      <c r="BI43" s="43">
        <f t="shared" ref="BI43:BL44" si="205">BB43</f>
        <v>220165.02431000001</v>
      </c>
      <c r="BJ43" s="43">
        <f t="shared" si="205"/>
        <v>220165.02431000001</v>
      </c>
      <c r="BK43" s="43">
        <f t="shared" si="205"/>
        <v>220165.02431000001</v>
      </c>
      <c r="BL43" s="43">
        <f t="shared" si="205"/>
        <v>220165.02431000001</v>
      </c>
      <c r="BO43" s="43">
        <f>BA43</f>
        <v>220165.02431000001</v>
      </c>
      <c r="BP43" s="43">
        <f t="shared" ref="BP43:BS44" si="206">BB43</f>
        <v>220165.02431000001</v>
      </c>
      <c r="BQ43" s="43">
        <f t="shared" si="206"/>
        <v>220165.02431000001</v>
      </c>
      <c r="BR43" s="43">
        <f t="shared" si="206"/>
        <v>220165.02431000001</v>
      </c>
      <c r="BS43" s="43">
        <f t="shared" si="206"/>
        <v>220165.02431000001</v>
      </c>
      <c r="BV43" s="43">
        <f>BA43</f>
        <v>220165.02431000001</v>
      </c>
      <c r="BW43" s="43">
        <f t="shared" ref="BW43:BZ44" si="207">BB43</f>
        <v>220165.02431000001</v>
      </c>
      <c r="BX43" s="43">
        <f t="shared" si="207"/>
        <v>220165.02431000001</v>
      </c>
      <c r="BY43" s="43">
        <f t="shared" si="207"/>
        <v>220165.02431000001</v>
      </c>
      <c r="BZ43" s="43">
        <f t="shared" si="207"/>
        <v>220165.02431000001</v>
      </c>
      <c r="CC43" s="43">
        <f>BA43</f>
        <v>220165.02431000001</v>
      </c>
      <c r="CD43" s="43">
        <f t="shared" ref="CD43:CG44" si="208">BB43</f>
        <v>220165.02431000001</v>
      </c>
      <c r="CE43" s="43">
        <f t="shared" si="208"/>
        <v>220165.02431000001</v>
      </c>
      <c r="CF43" s="43">
        <f t="shared" si="208"/>
        <v>220165.02431000001</v>
      </c>
      <c r="CG43" s="43">
        <f t="shared" si="208"/>
        <v>220165.02431000001</v>
      </c>
      <c r="CH43" s="142"/>
    </row>
    <row r="44" spans="2:86" ht="15.6" customHeight="1" x14ac:dyDescent="0.3">
      <c r="C44" s="42" t="s">
        <v>305</v>
      </c>
      <c r="D44" s="43">
        <f>EnU!$L$33</f>
        <v>29003.817150000003</v>
      </c>
      <c r="E44" s="43">
        <f>EnU!$L$33</f>
        <v>29003.817150000003</v>
      </c>
      <c r="F44" s="43">
        <f>EnU!$L$33</f>
        <v>29003.817150000003</v>
      </c>
      <c r="G44" s="43">
        <f>EnU!$L$33</f>
        <v>29003.817150000003</v>
      </c>
      <c r="H44" s="43">
        <f>EnU!$L$33</f>
        <v>29003.817150000003</v>
      </c>
      <c r="J44" s="166"/>
      <c r="K44" s="43">
        <f>D44</f>
        <v>29003.817150000003</v>
      </c>
      <c r="L44" s="43">
        <f t="shared" si="200"/>
        <v>29003.817150000003</v>
      </c>
      <c r="M44" s="43">
        <f t="shared" si="200"/>
        <v>29003.817150000003</v>
      </c>
      <c r="N44" s="43">
        <f t="shared" si="200"/>
        <v>29003.817150000003</v>
      </c>
      <c r="O44" s="43">
        <f t="shared" si="200"/>
        <v>29003.817150000003</v>
      </c>
      <c r="R44" s="43">
        <f>D44</f>
        <v>29003.817150000003</v>
      </c>
      <c r="S44" s="43">
        <f t="shared" si="201"/>
        <v>29003.817150000003</v>
      </c>
      <c r="T44" s="43">
        <f t="shared" si="201"/>
        <v>29003.817150000003</v>
      </c>
      <c r="U44" s="43">
        <f t="shared" si="201"/>
        <v>29003.817150000003</v>
      </c>
      <c r="V44" s="43">
        <f t="shared" si="201"/>
        <v>29003.817150000003</v>
      </c>
      <c r="Y44" s="43">
        <f>D44</f>
        <v>29003.817150000003</v>
      </c>
      <c r="Z44" s="43">
        <f t="shared" si="202"/>
        <v>29003.817150000003</v>
      </c>
      <c r="AA44" s="43">
        <f t="shared" si="202"/>
        <v>29003.817150000003</v>
      </c>
      <c r="AB44" s="43">
        <f t="shared" si="202"/>
        <v>29003.817150000003</v>
      </c>
      <c r="AC44" s="43">
        <f t="shared" si="202"/>
        <v>29003.817150000003</v>
      </c>
      <c r="AF44" s="43">
        <f>D44</f>
        <v>29003.817150000003</v>
      </c>
      <c r="AG44" s="43">
        <f t="shared" si="203"/>
        <v>29003.817150000003</v>
      </c>
      <c r="AH44" s="43">
        <f t="shared" si="203"/>
        <v>29003.817150000003</v>
      </c>
      <c r="AI44" s="43">
        <f t="shared" si="203"/>
        <v>29003.817150000003</v>
      </c>
      <c r="AJ44" s="43">
        <f t="shared" si="203"/>
        <v>29003.817150000003</v>
      </c>
      <c r="AK44" s="142"/>
      <c r="AN44" s="610" t="s">
        <v>447</v>
      </c>
      <c r="AO44" s="646"/>
      <c r="AP44" s="646"/>
      <c r="AQ44" s="646"/>
      <c r="AR44" s="646"/>
      <c r="AS44" s="646"/>
      <c r="AT44" s="646"/>
      <c r="AU44" s="646"/>
      <c r="AV44" s="646"/>
      <c r="AW44" s="647"/>
      <c r="AZ44" s="42" t="s">
        <v>305</v>
      </c>
      <c r="BA44" s="43">
        <f t="shared" si="204"/>
        <v>29003.817150000003</v>
      </c>
      <c r="BB44" s="43">
        <f t="shared" si="204"/>
        <v>29003.817150000003</v>
      </c>
      <c r="BC44" s="43">
        <f t="shared" si="204"/>
        <v>29003.817150000003</v>
      </c>
      <c r="BD44" s="43">
        <f t="shared" si="204"/>
        <v>29003.817150000003</v>
      </c>
      <c r="BE44" s="43">
        <f t="shared" si="204"/>
        <v>29003.817150000003</v>
      </c>
      <c r="BF44" s="166"/>
      <c r="BH44" s="43">
        <f>BA44</f>
        <v>29003.817150000003</v>
      </c>
      <c r="BI44" s="43">
        <f t="shared" si="205"/>
        <v>29003.817150000003</v>
      </c>
      <c r="BJ44" s="43">
        <f t="shared" si="205"/>
        <v>29003.817150000003</v>
      </c>
      <c r="BK44" s="43">
        <f t="shared" si="205"/>
        <v>29003.817150000003</v>
      </c>
      <c r="BL44" s="43">
        <f t="shared" si="205"/>
        <v>29003.817150000003</v>
      </c>
      <c r="BO44" s="43">
        <f>BA44</f>
        <v>29003.817150000003</v>
      </c>
      <c r="BP44" s="43">
        <f t="shared" si="206"/>
        <v>29003.817150000003</v>
      </c>
      <c r="BQ44" s="43">
        <f t="shared" si="206"/>
        <v>29003.817150000003</v>
      </c>
      <c r="BR44" s="43">
        <f t="shared" si="206"/>
        <v>29003.817150000003</v>
      </c>
      <c r="BS44" s="43">
        <f t="shared" si="206"/>
        <v>29003.817150000003</v>
      </c>
      <c r="BV44" s="43">
        <f>BA44</f>
        <v>29003.817150000003</v>
      </c>
      <c r="BW44" s="43">
        <f t="shared" si="207"/>
        <v>29003.817150000003</v>
      </c>
      <c r="BX44" s="43">
        <f t="shared" si="207"/>
        <v>29003.817150000003</v>
      </c>
      <c r="BY44" s="43">
        <f t="shared" si="207"/>
        <v>29003.817150000003</v>
      </c>
      <c r="BZ44" s="43">
        <f t="shared" si="207"/>
        <v>29003.817150000003</v>
      </c>
      <c r="CC44" s="43">
        <f>BA44</f>
        <v>29003.817150000003</v>
      </c>
      <c r="CD44" s="43">
        <f t="shared" si="208"/>
        <v>29003.817150000003</v>
      </c>
      <c r="CE44" s="43">
        <f t="shared" si="208"/>
        <v>29003.817150000003</v>
      </c>
      <c r="CF44" s="43">
        <f t="shared" si="208"/>
        <v>29003.817150000003</v>
      </c>
      <c r="CG44" s="43">
        <f t="shared" si="208"/>
        <v>29003.817150000003</v>
      </c>
      <c r="CH44" s="142"/>
    </row>
    <row r="45" spans="2:86" ht="15.6" customHeight="1" x14ac:dyDescent="0.3">
      <c r="C45" s="46" t="s">
        <v>156</v>
      </c>
      <c r="D45" s="47">
        <f>D42/((D33*$D$15)+D42*D36)</f>
        <v>2.775809144483425</v>
      </c>
      <c r="E45" s="47">
        <f>E42/((E33*$D$15)+E42*E36)</f>
        <v>3.8270088717413371</v>
      </c>
      <c r="F45" s="47">
        <f>F42/((F33*$D$15)+F42*F36)</f>
        <v>3.8879398225365347</v>
      </c>
      <c r="G45" s="47">
        <f>G42/((G33*$D$15)+G42*G36)</f>
        <v>3.9704517225279701</v>
      </c>
      <c r="H45" s="47">
        <f>H42/((H33*$D$15)+H42*H36)</f>
        <v>3.7656006547959988</v>
      </c>
      <c r="J45" s="166"/>
      <c r="K45" s="47">
        <f>K42/((K33*$D$15)+K42*K36)</f>
        <v>2.775809144483425</v>
      </c>
      <c r="L45" s="47">
        <f>L42/((L33*$D$15)+L42*L36)</f>
        <v>3.8270088717413371</v>
      </c>
      <c r="M45" s="47">
        <f>M42/((M33*$D$15)+M42*M36)</f>
        <v>3.8879398225365347</v>
      </c>
      <c r="N45" s="47">
        <f>N42/((N33*$D$15)+N42*N36)</f>
        <v>3.9704517225279701</v>
      </c>
      <c r="O45" s="47">
        <f>O42/((O33*$D$15)+O42*O36)</f>
        <v>3.7656006547959988</v>
      </c>
      <c r="R45" s="47">
        <f>R42/((R33*$D$15)+R42*R36)</f>
        <v>2.775809144483425</v>
      </c>
      <c r="S45" s="47">
        <f>S42/((S33*$D$15)+S42*S36)</f>
        <v>3.8270088717413371</v>
      </c>
      <c r="T45" s="47">
        <f>T42/((T33*$D$15)+T42*T36)</f>
        <v>3.8879398225365347</v>
      </c>
      <c r="U45" s="47">
        <f>U42/((U33*$D$15)+U42*U36)</f>
        <v>3.9704517225279701</v>
      </c>
      <c r="V45" s="47">
        <f>V42/((V33*$D$15)+V42*V36)</f>
        <v>3.7656006547959988</v>
      </c>
      <c r="Y45" s="47">
        <f>Y42/((Y33*$D$15)+Y42*Y36)</f>
        <v>2.775809144483425</v>
      </c>
      <c r="Z45" s="47">
        <f>Z42/((Z33*$D$15)+Z42*Z36)</f>
        <v>3.8270088717413371</v>
      </c>
      <c r="AA45" s="47">
        <f>AA42/((AA33*$D$15)+AA42*AA36)</f>
        <v>3.8879398225365347</v>
      </c>
      <c r="AB45" s="47">
        <f>AB42/((AB33*$D$15)+AB42*AB36)</f>
        <v>3.9704517225279701</v>
      </c>
      <c r="AC45" s="47">
        <f>AC42/((AC33*$D$15)+AC42*AC36)</f>
        <v>3.7656006547959988</v>
      </c>
      <c r="AF45" s="47">
        <f>AF42/((AF33*$D$15)+AF42*AF36)</f>
        <v>2.775809144483425</v>
      </c>
      <c r="AG45" s="47">
        <f>AG42/((AG33*$D$15)+AG42*AG36)</f>
        <v>3.8270088717413371</v>
      </c>
      <c r="AH45" s="47">
        <f>AH42/((AH33*$D$15)+AH42*AH36)</f>
        <v>3.8879398225365347</v>
      </c>
      <c r="AI45" s="47">
        <f>AI42/((AI33*$D$15)+AI42*AI36)</f>
        <v>3.9704517225279701</v>
      </c>
      <c r="AJ45" s="47">
        <f>AJ42/((AJ33*$D$15)+AJ42*AJ36)</f>
        <v>3.7656006547959988</v>
      </c>
      <c r="AK45" s="142"/>
      <c r="AN45" s="592" t="s">
        <v>344</v>
      </c>
      <c r="AO45" s="628"/>
      <c r="AP45" s="628"/>
      <c r="AQ45" s="628"/>
      <c r="AR45" s="628"/>
      <c r="AS45" s="628"/>
      <c r="AT45" s="628"/>
      <c r="AU45" s="628"/>
      <c r="AV45" s="628"/>
      <c r="AW45" s="629"/>
      <c r="AZ45" s="46" t="s">
        <v>156</v>
      </c>
      <c r="BA45" s="47">
        <f>BA42/((BA33*$BA$15)+BA42*BA36)</f>
        <v>3.7125672608503573</v>
      </c>
      <c r="BB45" s="47">
        <f>BB42/((BB33*$BA$15)+BB42*BB36)</f>
        <v>5.118517558185669</v>
      </c>
      <c r="BC45" s="47">
        <f>BC42/((BC33*$BA$15)+BC42*BC36)</f>
        <v>5.2000110043558783</v>
      </c>
      <c r="BD45" s="47">
        <f>BD42/((BD33*$BA$15)+BD42*BD36)</f>
        <v>5.3103683677745979</v>
      </c>
      <c r="BE45" s="47">
        <f>BE42/((BE33*$BA$15)+BE42*BE36)</f>
        <v>5.0363857818596403</v>
      </c>
      <c r="BF45" s="142"/>
      <c r="BH45" s="47">
        <f>BH42/((BH33*$BA$15)+BH42*BH36)</f>
        <v>3.7125672608503573</v>
      </c>
      <c r="BI45" s="47">
        <f>BI42/((BI33*$BA$15)+BI42*BI36)</f>
        <v>5.118517558185669</v>
      </c>
      <c r="BJ45" s="47">
        <f>BJ42/((BJ33*$BA$15)+BJ42*BJ36)</f>
        <v>5.2000110043558783</v>
      </c>
      <c r="BK45" s="47">
        <f>BK42/((BK33*$BA$15)+BK42*BK36)</f>
        <v>5.3103683677745979</v>
      </c>
      <c r="BL45" s="47">
        <f>BL42/((BL33*$BA$15)+BL42*BL36)</f>
        <v>5.0363857818596403</v>
      </c>
      <c r="BO45" s="47">
        <f>BO42/((BO33*$BA$15)+BO42*BO36)</f>
        <v>3.7125672608503573</v>
      </c>
      <c r="BP45" s="47">
        <f>BP42/((BP33*$BA$15)+BP42*BP36)</f>
        <v>5.118517558185669</v>
      </c>
      <c r="BQ45" s="47">
        <f>BQ42/((BQ33*$BA$15)+BQ42*BQ36)</f>
        <v>5.2000110043558783</v>
      </c>
      <c r="BR45" s="47">
        <f>BR42/((BR33*$BA$15)+BR42*BR36)</f>
        <v>5.3103683677745979</v>
      </c>
      <c r="BS45" s="47">
        <f>BS42/((BS33*$BA$15)+BS42*BS36)</f>
        <v>5.0363857818596403</v>
      </c>
      <c r="BV45" s="47">
        <f>BV42/((BV33*$BA$15)+BV42*BV36)</f>
        <v>3.7125672608503573</v>
      </c>
      <c r="BW45" s="47">
        <f>BW42/((BW33*$BA$15)+BW42*BW36)</f>
        <v>5.118517558185669</v>
      </c>
      <c r="BX45" s="47">
        <f>BX42/((BX33*$BA$15)+BX42*BX36)</f>
        <v>5.2000110043558783</v>
      </c>
      <c r="BY45" s="47">
        <f>BY42/((BY33*$BA$15)+BY42*BY36)</f>
        <v>5.3103683677745979</v>
      </c>
      <c r="BZ45" s="47">
        <f>BZ42/((BZ33*$BA$15)+BZ42*BZ36)</f>
        <v>5.0363857818596403</v>
      </c>
      <c r="CC45" s="47">
        <f>CC42/((CC33*$BA$15)+CC42*CC36)</f>
        <v>3.7125672608503573</v>
      </c>
      <c r="CD45" s="47">
        <f>CD42/((CD33*$BA$15)+CD42*CD36)</f>
        <v>5.118517558185669</v>
      </c>
      <c r="CE45" s="47">
        <f>CE42/((CE33*$BA$15)+CE42*CE36)</f>
        <v>5.2000110043558783</v>
      </c>
      <c r="CF45" s="47">
        <f>CF42/((CF33*$BA$15)+CF42*CF36)</f>
        <v>5.3103683677745979</v>
      </c>
      <c r="CG45" s="47">
        <f>CG42/((CG33*$BA$15)+CG42*CG36)</f>
        <v>5.0363857818596403</v>
      </c>
      <c r="CH45" s="142"/>
    </row>
    <row r="46" spans="2:86" ht="15.6" x14ac:dyDescent="0.3">
      <c r="C46" s="46" t="s">
        <v>157</v>
      </c>
      <c r="D46" s="48">
        <f>D41/((D34+D43+D44)*$BA$15+(D42*D40))</f>
        <v>1.0499504534807458</v>
      </c>
      <c r="E46" s="48">
        <f t="shared" ref="E46:H46" si="209">E41/((E34+E43+E44)*$BA$15+(E42*E40))</f>
        <v>1.2662426185788211</v>
      </c>
      <c r="F46" s="48">
        <f t="shared" si="209"/>
        <v>1.2764957052455979</v>
      </c>
      <c r="G46" s="48">
        <f t="shared" si="209"/>
        <v>1.2902859039994778</v>
      </c>
      <c r="H46" s="48">
        <f t="shared" si="209"/>
        <v>1.2504711618638991</v>
      </c>
      <c r="J46" s="166"/>
      <c r="K46" s="48">
        <f>K41/((K34+K43+K44)*$BA$15+(K42*K40))</f>
        <v>0.88730718512080387</v>
      </c>
      <c r="L46" s="48">
        <f t="shared" ref="L46:O46" si="210">L41/((L34+L43+L44)*$BA$15+(L42*L40))</f>
        <v>1.0700944695499133</v>
      </c>
      <c r="M46" s="48">
        <f t="shared" si="210"/>
        <v>1.0787592950556666</v>
      </c>
      <c r="N46" s="48">
        <f t="shared" si="210"/>
        <v>1.0904133139648418</v>
      </c>
      <c r="O46" s="48">
        <f t="shared" si="210"/>
        <v>1.0567661007525291</v>
      </c>
      <c r="R46" s="48">
        <f>R41/((R34+R43+R44)*$BA$15+(R42*R40))</f>
        <v>1.2125937218406875</v>
      </c>
      <c r="S46" s="48">
        <f t="shared" ref="S46:V46" si="211">S41/((S34+S43+S44)*$BA$15+(S42*S40))</f>
        <v>1.462390767607729</v>
      </c>
      <c r="T46" s="48">
        <f t="shared" si="211"/>
        <v>1.4742321154355291</v>
      </c>
      <c r="U46" s="48">
        <f t="shared" si="211"/>
        <v>1.4901584940341139</v>
      </c>
      <c r="V46" s="48">
        <f t="shared" si="211"/>
        <v>1.444176222975269</v>
      </c>
      <c r="Y46" s="48">
        <f>Y41/((Y34+Y43+Y44)*$BA$15+(Y42*Y40))</f>
        <v>0.90307188976532404</v>
      </c>
      <c r="Z46" s="48">
        <f t="shared" ref="Z46:AC46" si="212">Z41/((Z34+Z43+Z44)*$BA$15+(Z42*Z40))</f>
        <v>1.0586001571852275</v>
      </c>
      <c r="AA46" s="48">
        <f t="shared" si="212"/>
        <v>1.0657567845359042</v>
      </c>
      <c r="AB46" s="48">
        <f t="shared" si="212"/>
        <v>1.0753524288459924</v>
      </c>
      <c r="AC46" s="48">
        <f t="shared" si="212"/>
        <v>1.047554544754697</v>
      </c>
      <c r="AF46" s="48">
        <f>AF41/((AF34+AF43+AF44)*$BA$15+(AF42*AF40))</f>
        <v>1.2538866815154144</v>
      </c>
      <c r="AG46" s="48">
        <f t="shared" ref="AG46:AJ46" si="213">AG41/((AG34+AG43+AG44)*$BA$15+(AG42*AG40))</f>
        <v>1.5752188877205897</v>
      </c>
      <c r="AH46" s="48">
        <f t="shared" si="213"/>
        <v>1.5911175846180441</v>
      </c>
      <c r="AI46" s="48">
        <f t="shared" si="213"/>
        <v>1.6126005532735492</v>
      </c>
      <c r="AJ46" s="48">
        <f t="shared" si="213"/>
        <v>1.5508855402063004</v>
      </c>
      <c r="AK46" s="142"/>
      <c r="AZ46" s="46" t="s">
        <v>157</v>
      </c>
      <c r="BA46" s="48">
        <f>BA41/((BA34+BA43+BA44)*$BA$15+(BA42*BA40))</f>
        <v>1.2571935462287058</v>
      </c>
      <c r="BB46" s="48">
        <f t="shared" ref="BB46:BE46" si="214">BB41/((BB34+BB43+BB44)*$BA$15+(BB42*BB40))</f>
        <v>1.4841547687898025</v>
      </c>
      <c r="BC46" s="48">
        <f t="shared" si="214"/>
        <v>1.4946758366266735</v>
      </c>
      <c r="BD46" s="48">
        <f t="shared" si="214"/>
        <v>1.5087933189430069</v>
      </c>
      <c r="BE46" s="48">
        <f t="shared" si="214"/>
        <v>1.4679299078393278</v>
      </c>
      <c r="BG46" s="166"/>
      <c r="BH46" s="48">
        <f>BH41/((BH34+BH43+BH44)*$BA$15+(BH42*BH40))</f>
        <v>1.0624471497279948</v>
      </c>
      <c r="BI46" s="48">
        <f t="shared" ref="BI46:BL46" si="215">BI41/((BI34+BI43+BI44)*$BA$15+(BI42*BI40))</f>
        <v>1.2542507942282122</v>
      </c>
      <c r="BJ46" s="48">
        <f t="shared" si="215"/>
        <v>1.2631420891039378</v>
      </c>
      <c r="BK46" s="48">
        <f t="shared" si="215"/>
        <v>1.2750726934991938</v>
      </c>
      <c r="BL46" s="48">
        <f t="shared" si="215"/>
        <v>1.2405392560778015</v>
      </c>
      <c r="BO46" s="48">
        <f>BO41/((BO34+BO43+BO44)*$BA$15+(BO42*BO40))</f>
        <v>1.4519399427294166</v>
      </c>
      <c r="BP46" s="48">
        <f t="shared" ref="BP46:BS46" si="216">BP41/((BP34+BP43+BP44)*$BA$15+(BP42*BP40))</f>
        <v>1.7140587433513925</v>
      </c>
      <c r="BQ46" s="48">
        <f t="shared" si="216"/>
        <v>1.7262095841494089</v>
      </c>
      <c r="BR46" s="48">
        <f t="shared" si="216"/>
        <v>1.7425139443868198</v>
      </c>
      <c r="BS46" s="48">
        <f t="shared" si="216"/>
        <v>1.6953205596008536</v>
      </c>
      <c r="BV46" s="48">
        <f>BV41/((BV34+BV43+BV44)*$BA$15+(BV42*BV40))</f>
        <v>1.0522681214280256</v>
      </c>
      <c r="BW46" s="48">
        <f t="shared" ref="BW46:BZ46" si="217">BW41/((BW34+BW43+BW44)*$BA$15+(BW42*BW40))</f>
        <v>1.2067241016265862</v>
      </c>
      <c r="BX46" s="48">
        <f t="shared" si="217"/>
        <v>1.2136702218946542</v>
      </c>
      <c r="BY46" s="48">
        <f t="shared" si="217"/>
        <v>1.2229618990119751</v>
      </c>
      <c r="BZ46" s="48">
        <f t="shared" si="217"/>
        <v>1.195976118713781</v>
      </c>
      <c r="CC46" s="48">
        <f>CC41/((CC34+CC43+CC44)*$BA$15+(CC42*CC40))</f>
        <v>1.5612392676859541</v>
      </c>
      <c r="CD46" s="48">
        <f t="shared" ref="CD46:CG46" si="218">CD41/((CD34+CD43+CD44)*$BA$15+(CD42*CD40))</f>
        <v>1.9272333835834103</v>
      </c>
      <c r="CE46" s="48">
        <f t="shared" si="218"/>
        <v>1.9450116798341706</v>
      </c>
      <c r="CF46" s="48">
        <f t="shared" si="218"/>
        <v>1.9689859456505254</v>
      </c>
      <c r="CG46" s="48">
        <f t="shared" si="218"/>
        <v>1.8999639483862885</v>
      </c>
      <c r="CH46" s="142"/>
    </row>
    <row r="47" spans="2:86" x14ac:dyDescent="0.3">
      <c r="C47" s="146"/>
      <c r="D47" s="295"/>
      <c r="E47" s="295"/>
      <c r="F47" s="295"/>
      <c r="G47" s="295"/>
      <c r="H47" s="295"/>
      <c r="I47" s="296"/>
      <c r="AK47" s="142"/>
      <c r="AZ47" s="143"/>
      <c r="BA47" s="143"/>
      <c r="BB47" s="143"/>
      <c r="BC47" s="143"/>
      <c r="BD47" s="143"/>
      <c r="BE47" s="143"/>
      <c r="BF47" s="144"/>
      <c r="CH47" s="142"/>
    </row>
    <row r="48" spans="2:86" x14ac:dyDescent="0.3">
      <c r="B48" s="148"/>
      <c r="D48" s="147"/>
      <c r="E48" s="147"/>
      <c r="F48" s="582" t="s">
        <v>468</v>
      </c>
      <c r="G48" s="147"/>
      <c r="H48" s="147"/>
      <c r="I48" s="147"/>
      <c r="M48" s="595" t="s">
        <v>469</v>
      </c>
      <c r="T48" s="595" t="s">
        <v>470</v>
      </c>
      <c r="AA48" s="595" t="s">
        <v>471</v>
      </c>
      <c r="AK48" s="142"/>
      <c r="AX48" s="142"/>
      <c r="AY48" s="148"/>
      <c r="BC48" s="582" t="s">
        <v>468</v>
      </c>
      <c r="BJ48" s="595" t="s">
        <v>469</v>
      </c>
      <c r="BQ48" s="595" t="s">
        <v>470</v>
      </c>
      <c r="BX48" s="595" t="s">
        <v>471</v>
      </c>
      <c r="CH48" s="142"/>
    </row>
    <row r="49" spans="1:86" x14ac:dyDescent="0.3">
      <c r="A49" s="142"/>
      <c r="F49" s="583"/>
      <c r="M49" s="583"/>
      <c r="T49" s="583"/>
      <c r="AA49" s="583"/>
      <c r="AK49" s="142"/>
      <c r="AX49" s="142"/>
      <c r="BC49" s="583"/>
      <c r="BJ49" s="583"/>
      <c r="BQ49" s="583"/>
      <c r="BX49" s="583"/>
      <c r="CH49" s="142"/>
    </row>
    <row r="50" spans="1:86" ht="18" x14ac:dyDescent="0.35">
      <c r="A50" s="142"/>
      <c r="C50" s="42" t="s">
        <v>301</v>
      </c>
      <c r="D50" s="43">
        <f>K23</f>
        <v>2219347.0496833669</v>
      </c>
      <c r="E50" s="43">
        <f>L23</f>
        <v>1409157.9752042</v>
      </c>
      <c r="F50" s="43">
        <f>M23</f>
        <v>1373438.4699958665</v>
      </c>
      <c r="G50" s="43">
        <f>N23</f>
        <v>1327338.5298917</v>
      </c>
      <c r="H50" s="43">
        <f>O23</f>
        <v>1427408.5976000333</v>
      </c>
      <c r="K50" s="43">
        <f>K23</f>
        <v>2219347.0496833669</v>
      </c>
      <c r="L50" s="43">
        <f>L23</f>
        <v>1409157.9752042</v>
      </c>
      <c r="M50" s="43">
        <f>M23</f>
        <v>1373438.4699958665</v>
      </c>
      <c r="N50" s="43">
        <f>N23</f>
        <v>1327338.5298917</v>
      </c>
      <c r="O50" s="43">
        <f>O23</f>
        <v>1427408.5976000333</v>
      </c>
      <c r="R50" s="43">
        <f>K23</f>
        <v>2219347.0496833669</v>
      </c>
      <c r="S50" s="43">
        <f>L23</f>
        <v>1409157.9752042</v>
      </c>
      <c r="T50" s="43">
        <f>M23</f>
        <v>1373438.4699958665</v>
      </c>
      <c r="U50" s="43">
        <f>N23</f>
        <v>1327338.5298917</v>
      </c>
      <c r="V50" s="43">
        <f>O23</f>
        <v>1427408.5976000333</v>
      </c>
      <c r="Y50" s="43">
        <f>K23</f>
        <v>2219347.0496833669</v>
      </c>
      <c r="Z50" s="43">
        <f>L23</f>
        <v>1409157.9752042</v>
      </c>
      <c r="AA50" s="43">
        <f>M23</f>
        <v>1373438.4699958665</v>
      </c>
      <c r="AB50" s="43">
        <f>N23</f>
        <v>1327338.5298917</v>
      </c>
      <c r="AC50" s="43">
        <f>O23</f>
        <v>1427408.5976000333</v>
      </c>
      <c r="AK50" s="142"/>
      <c r="AN50" s="584" t="s">
        <v>72</v>
      </c>
      <c r="AO50" s="585"/>
      <c r="AP50" s="585"/>
      <c r="AQ50" s="585"/>
      <c r="AR50" s="585"/>
      <c r="AS50" s="585"/>
      <c r="AT50" s="585"/>
      <c r="AU50" s="585"/>
      <c r="AV50" s="585"/>
      <c r="AW50" s="586"/>
      <c r="AX50" s="142"/>
      <c r="AZ50" s="42" t="s">
        <v>301</v>
      </c>
      <c r="BA50" s="43">
        <f>BA23</f>
        <v>2219347.0496833669</v>
      </c>
      <c r="BB50" s="43">
        <f>BB23</f>
        <v>1409157.9752042</v>
      </c>
      <c r="BC50" s="43">
        <f>BC23</f>
        <v>1373438.4699958665</v>
      </c>
      <c r="BD50" s="43">
        <f>BD23</f>
        <v>1327338.5298917</v>
      </c>
      <c r="BE50" s="43">
        <f>BE23</f>
        <v>1427408.5976000333</v>
      </c>
      <c r="BH50" s="43">
        <f>BA23</f>
        <v>2219347.0496833669</v>
      </c>
      <c r="BI50" s="43">
        <f>BB23</f>
        <v>1409157.9752042</v>
      </c>
      <c r="BJ50" s="43">
        <f>BC23</f>
        <v>1373438.4699958665</v>
      </c>
      <c r="BK50" s="43">
        <f>BD23</f>
        <v>1327338.5298917</v>
      </c>
      <c r="BL50" s="43">
        <f>BE23</f>
        <v>1427408.5976000333</v>
      </c>
      <c r="BO50" s="43">
        <f>BA23</f>
        <v>2219347.0496833669</v>
      </c>
      <c r="BP50" s="43">
        <f>BB23</f>
        <v>1409157.9752042</v>
      </c>
      <c r="BQ50" s="43">
        <f>BC23</f>
        <v>1373438.4699958665</v>
      </c>
      <c r="BR50" s="43">
        <f>BD23</f>
        <v>1327338.5298917</v>
      </c>
      <c r="BS50" s="43">
        <f>BE23</f>
        <v>1427408.5976000333</v>
      </c>
      <c r="BV50" s="43">
        <f>BA23</f>
        <v>2219347.0496833669</v>
      </c>
      <c r="BW50" s="43">
        <f>BB23</f>
        <v>1409157.9752042</v>
      </c>
      <c r="BX50" s="43">
        <f>BC23</f>
        <v>1373438.4699958665</v>
      </c>
      <c r="BY50" s="43">
        <f>BD23</f>
        <v>1327338.5298917</v>
      </c>
      <c r="BZ50" s="43">
        <f>BE23</f>
        <v>1427408.5976000333</v>
      </c>
      <c r="CH50" s="142"/>
    </row>
    <row r="51" spans="1:86" ht="44.4" customHeight="1" x14ac:dyDescent="0.3">
      <c r="A51" s="142"/>
      <c r="C51" s="42" t="s">
        <v>302</v>
      </c>
      <c r="D51" s="44">
        <f>D50*0.1+D50</f>
        <v>2441281.7546517034</v>
      </c>
      <c r="E51" s="44">
        <f>E50*0.1+E50</f>
        <v>1550073.7727246201</v>
      </c>
      <c r="F51" s="44">
        <f>F50*0.1+F50</f>
        <v>1510782.3169954531</v>
      </c>
      <c r="G51" s="44">
        <f>G50*0.1+G50</f>
        <v>1460072.38288087</v>
      </c>
      <c r="H51" s="44">
        <f>H50*0.1+H50</f>
        <v>1570149.4573600367</v>
      </c>
      <c r="K51" s="44">
        <f>K50*0.1+K50</f>
        <v>2441281.7546517034</v>
      </c>
      <c r="L51" s="44">
        <f>L50*0.1+L50</f>
        <v>1550073.7727246201</v>
      </c>
      <c r="M51" s="44">
        <f>M50*0.1+M50</f>
        <v>1510782.3169954531</v>
      </c>
      <c r="N51" s="44">
        <f>N50*0.1+N50</f>
        <v>1460072.38288087</v>
      </c>
      <c r="O51" s="44">
        <f>O50*0.1+O50</f>
        <v>1570149.4573600367</v>
      </c>
      <c r="R51" s="44">
        <f>R50*0.1+R50</f>
        <v>2441281.7546517034</v>
      </c>
      <c r="S51" s="44">
        <f>S50*0.1+S50</f>
        <v>1550073.7727246201</v>
      </c>
      <c r="T51" s="44">
        <f>T50*0.1+T50</f>
        <v>1510782.3169954531</v>
      </c>
      <c r="U51" s="44">
        <f>U50*0.1+U50</f>
        <v>1460072.38288087</v>
      </c>
      <c r="V51" s="44">
        <f>V50*0.1+V50</f>
        <v>1570149.4573600367</v>
      </c>
      <c r="Y51" s="44">
        <f>Y50*0.1+Y50</f>
        <v>2441281.7546517034</v>
      </c>
      <c r="Z51" s="44">
        <f>Z50*0.1+Z50</f>
        <v>1550073.7727246201</v>
      </c>
      <c r="AA51" s="44">
        <f>AA50*0.1+AA50</f>
        <v>1510782.3169954531</v>
      </c>
      <c r="AB51" s="44">
        <f>AB50*0.1+AB50</f>
        <v>1460072.38288087</v>
      </c>
      <c r="AC51" s="44">
        <f>AC50*0.1+AC50</f>
        <v>1570149.4573600367</v>
      </c>
      <c r="AK51" s="142"/>
      <c r="AN51" s="630" t="s">
        <v>346</v>
      </c>
      <c r="AO51" s="631"/>
      <c r="AP51" s="631"/>
      <c r="AQ51" s="631"/>
      <c r="AR51" s="631"/>
      <c r="AS51" s="631"/>
      <c r="AT51" s="631"/>
      <c r="AU51" s="631"/>
      <c r="AV51" s="631"/>
      <c r="AW51" s="632"/>
      <c r="AX51" s="142"/>
      <c r="AZ51" s="42" t="s">
        <v>302</v>
      </c>
      <c r="BA51" s="44">
        <f>BA50*0.1+BA50</f>
        <v>2441281.7546517034</v>
      </c>
      <c r="BB51" s="44">
        <f>BB50*0.1+BB50</f>
        <v>1550073.7727246201</v>
      </c>
      <c r="BC51" s="44">
        <f>BC50*0.1+BC50</f>
        <v>1510782.3169954531</v>
      </c>
      <c r="BD51" s="44">
        <f>BD50*0.1+BD50</f>
        <v>1460072.38288087</v>
      </c>
      <c r="BE51" s="44">
        <f>BE50*0.1+BE50</f>
        <v>1570149.4573600367</v>
      </c>
      <c r="BH51" s="44">
        <f>BH50*0.1+BH50</f>
        <v>2441281.7546517034</v>
      </c>
      <c r="BI51" s="44">
        <f>BI50*0.1+BI50</f>
        <v>1550073.7727246201</v>
      </c>
      <c r="BJ51" s="44">
        <f>BJ50*0.1+BJ50</f>
        <v>1510782.3169954531</v>
      </c>
      <c r="BK51" s="44">
        <f>BK50*0.1+BK50</f>
        <v>1460072.38288087</v>
      </c>
      <c r="BL51" s="44">
        <f>BL50*0.1+BL50</f>
        <v>1570149.4573600367</v>
      </c>
      <c r="BO51" s="44">
        <f>BO50*0.1+BO50</f>
        <v>2441281.7546517034</v>
      </c>
      <c r="BP51" s="44">
        <f>BP50*0.1+BP50</f>
        <v>1550073.7727246201</v>
      </c>
      <c r="BQ51" s="44">
        <f>BQ50*0.1+BQ50</f>
        <v>1510782.3169954531</v>
      </c>
      <c r="BR51" s="44">
        <f>BR50*0.1+BR50</f>
        <v>1460072.38288087</v>
      </c>
      <c r="BS51" s="44">
        <f>BS50*0.1+BS50</f>
        <v>1570149.4573600367</v>
      </c>
      <c r="BV51" s="44">
        <f>BV50*0.1+BV50</f>
        <v>2441281.7546517034</v>
      </c>
      <c r="BW51" s="44">
        <f>BW50*0.1+BW50</f>
        <v>1550073.7727246201</v>
      </c>
      <c r="BX51" s="44">
        <f>BX50*0.1+BX50</f>
        <v>1510782.3169954531</v>
      </c>
      <c r="BY51" s="44">
        <f>BY50*0.1+BY50</f>
        <v>1460072.38288087</v>
      </c>
      <c r="BZ51" s="44">
        <f>BZ50*0.1+BZ50</f>
        <v>1570149.4573600367</v>
      </c>
      <c r="CH51" s="142"/>
    </row>
    <row r="52" spans="1:86" ht="33" customHeight="1" x14ac:dyDescent="0.3">
      <c r="A52" s="142"/>
      <c r="C52" s="42" t="s">
        <v>334</v>
      </c>
      <c r="D52" s="44">
        <f>D25</f>
        <v>875000</v>
      </c>
      <c r="E52" s="44">
        <f t="shared" ref="E52:H52" si="219">E25</f>
        <v>875000</v>
      </c>
      <c r="F52" s="44">
        <f t="shared" si="219"/>
        <v>875000</v>
      </c>
      <c r="G52" s="44">
        <f t="shared" si="219"/>
        <v>875000</v>
      </c>
      <c r="H52" s="44">
        <f t="shared" si="219"/>
        <v>875000</v>
      </c>
      <c r="K52" s="44">
        <f>K25</f>
        <v>875000</v>
      </c>
      <c r="L52" s="44">
        <f t="shared" ref="L52:O52" si="220">L25</f>
        <v>875000</v>
      </c>
      <c r="M52" s="44">
        <f t="shared" si="220"/>
        <v>875000</v>
      </c>
      <c r="N52" s="44">
        <f t="shared" si="220"/>
        <v>875000</v>
      </c>
      <c r="O52" s="44">
        <f t="shared" si="220"/>
        <v>875000</v>
      </c>
      <c r="R52" s="44">
        <f>R25</f>
        <v>875000</v>
      </c>
      <c r="S52" s="44">
        <f t="shared" ref="S52:V52" si="221">S25</f>
        <v>875000</v>
      </c>
      <c r="T52" s="44">
        <f t="shared" si="221"/>
        <v>875000</v>
      </c>
      <c r="U52" s="44">
        <f t="shared" si="221"/>
        <v>875000</v>
      </c>
      <c r="V52" s="44">
        <f t="shared" si="221"/>
        <v>875000</v>
      </c>
      <c r="Y52" s="44">
        <f>Y25</f>
        <v>875000</v>
      </c>
      <c r="Z52" s="44">
        <f t="shared" ref="Z52:AC52" si="222">Z25</f>
        <v>875000</v>
      </c>
      <c r="AA52" s="44">
        <f t="shared" si="222"/>
        <v>875000</v>
      </c>
      <c r="AB52" s="44">
        <f t="shared" si="222"/>
        <v>875000</v>
      </c>
      <c r="AC52" s="44">
        <f t="shared" si="222"/>
        <v>875000</v>
      </c>
      <c r="AK52" s="142"/>
      <c r="AN52" s="625" t="s">
        <v>458</v>
      </c>
      <c r="AO52" s="626"/>
      <c r="AP52" s="626"/>
      <c r="AQ52" s="626"/>
      <c r="AR52" s="626"/>
      <c r="AS52" s="626"/>
      <c r="AT52" s="626"/>
      <c r="AU52" s="626"/>
      <c r="AV52" s="626"/>
      <c r="AW52" s="627"/>
      <c r="AX52" s="142"/>
      <c r="AZ52" s="42" t="s">
        <v>334</v>
      </c>
      <c r="BA52" s="44">
        <f>BA25</f>
        <v>875000</v>
      </c>
      <c r="BB52" s="44">
        <f t="shared" ref="BB52:BE52" si="223">BB25</f>
        <v>875000</v>
      </c>
      <c r="BC52" s="44">
        <f t="shared" si="223"/>
        <v>875000</v>
      </c>
      <c r="BD52" s="44">
        <f t="shared" si="223"/>
        <v>875000</v>
      </c>
      <c r="BE52" s="44">
        <f t="shared" si="223"/>
        <v>875000</v>
      </c>
      <c r="BH52" s="44">
        <f>BH25</f>
        <v>875000</v>
      </c>
      <c r="BI52" s="44">
        <f t="shared" ref="BI52:BL52" si="224">BI25</f>
        <v>875000</v>
      </c>
      <c r="BJ52" s="44">
        <f t="shared" si="224"/>
        <v>875000</v>
      </c>
      <c r="BK52" s="44">
        <f t="shared" si="224"/>
        <v>875000</v>
      </c>
      <c r="BL52" s="44">
        <f t="shared" si="224"/>
        <v>875000</v>
      </c>
      <c r="BO52" s="44">
        <f>BO25</f>
        <v>875000</v>
      </c>
      <c r="BP52" s="44">
        <f t="shared" ref="BP52:BS52" si="225">BP25</f>
        <v>875000</v>
      </c>
      <c r="BQ52" s="44">
        <f t="shared" si="225"/>
        <v>875000</v>
      </c>
      <c r="BR52" s="44">
        <f t="shared" si="225"/>
        <v>875000</v>
      </c>
      <c r="BS52" s="44">
        <f t="shared" si="225"/>
        <v>875000</v>
      </c>
      <c r="BV52" s="44">
        <f>BV25</f>
        <v>875000</v>
      </c>
      <c r="BW52" s="44">
        <f t="shared" ref="BW52:BZ52" si="226">BW25</f>
        <v>875000</v>
      </c>
      <c r="BX52" s="44">
        <f t="shared" si="226"/>
        <v>875000</v>
      </c>
      <c r="BY52" s="44">
        <f t="shared" si="226"/>
        <v>875000</v>
      </c>
      <c r="BZ52" s="44">
        <f t="shared" si="226"/>
        <v>875000</v>
      </c>
      <c r="CH52" s="142"/>
    </row>
    <row r="53" spans="1:86" ht="33" customHeight="1" x14ac:dyDescent="0.3">
      <c r="A53" s="142"/>
      <c r="C53" s="42" t="s">
        <v>354</v>
      </c>
      <c r="D53" s="43">
        <f>EnU!$AB$48*(1000000/$D$11)</f>
        <v>26123.802942857146</v>
      </c>
      <c r="E53" s="43">
        <f>EnU!$AB$48*(1000000/$E$11)</f>
        <v>26123.802942857146</v>
      </c>
      <c r="F53" s="43">
        <f>EnU!$AB$48*(1000000/$F$11)</f>
        <v>26123.802942857146</v>
      </c>
      <c r="G53" s="43">
        <f>EnU!$AB$48*(1000000/$G$11)</f>
        <v>26123.802942857146</v>
      </c>
      <c r="H53" s="43">
        <f>EnU!$AB$48*(1000000/$H$11)</f>
        <v>26123.802942857146</v>
      </c>
      <c r="K53" s="43">
        <f>EnU!$AB$48*(1000000/$D$11)</f>
        <v>26123.802942857146</v>
      </c>
      <c r="L53" s="43">
        <f>EnU!$AB$48*(1000000/$E$11)</f>
        <v>26123.802942857146</v>
      </c>
      <c r="M53" s="43">
        <f>EnU!$AB$48*(1000000/$F$11)</f>
        <v>26123.802942857146</v>
      </c>
      <c r="N53" s="43">
        <f>EnU!$AB$48*(1000000/$G$11)</f>
        <v>26123.802942857146</v>
      </c>
      <c r="O53" s="43">
        <f>EnU!$AB$48*(1000000/$H$11)</f>
        <v>26123.802942857146</v>
      </c>
      <c r="R53" s="43">
        <f>EnU!$AB$48*(1000000/$D$11)</f>
        <v>26123.802942857146</v>
      </c>
      <c r="S53" s="43">
        <f>EnU!$AB$48*(1000000/$E$11)</f>
        <v>26123.802942857146</v>
      </c>
      <c r="T53" s="43">
        <f>EnU!$AB$48*(1000000/$F$11)</f>
        <v>26123.802942857146</v>
      </c>
      <c r="U53" s="43">
        <f>EnU!$AB$48*(1000000/$G$11)</f>
        <v>26123.802942857146</v>
      </c>
      <c r="V53" s="43">
        <f>EnU!$AB$48*(1000000/$H$11)</f>
        <v>26123.802942857146</v>
      </c>
      <c r="Y53" s="43">
        <f>EnU!$AB$48*(1000000/$D$11)</f>
        <v>26123.802942857146</v>
      </c>
      <c r="Z53" s="43">
        <f>EnU!$AB$48*(1000000/$E$11)</f>
        <v>26123.802942857146</v>
      </c>
      <c r="AA53" s="43">
        <f>EnU!$AB$48*(1000000/$F$11)</f>
        <v>26123.802942857146</v>
      </c>
      <c r="AB53" s="43">
        <f>EnU!$AB$48*(1000000/$G$11)</f>
        <v>26123.802942857146</v>
      </c>
      <c r="AC53" s="43">
        <f>EnU!$AB$48*(1000000/$H$11)</f>
        <v>26123.802942857146</v>
      </c>
      <c r="AK53" s="142"/>
      <c r="AN53" s="617"/>
      <c r="AO53" s="618"/>
      <c r="AP53" s="618"/>
      <c r="AQ53" s="618"/>
      <c r="AR53" s="618"/>
      <c r="AS53" s="618"/>
      <c r="AT53" s="618"/>
      <c r="AU53" s="618"/>
      <c r="AV53" s="618"/>
      <c r="AW53" s="619"/>
      <c r="AX53" s="142"/>
      <c r="AZ53" s="42" t="s">
        <v>354</v>
      </c>
      <c r="BA53" s="43">
        <f>EnU!$AB$48*(1000000/$D$11)</f>
        <v>26123.802942857146</v>
      </c>
      <c r="BB53" s="43">
        <f>EnU!$AB$48*(1000000/$E$11)</f>
        <v>26123.802942857146</v>
      </c>
      <c r="BC53" s="43">
        <f>EnU!$AB$48*(1000000/$F$11)</f>
        <v>26123.802942857146</v>
      </c>
      <c r="BD53" s="43">
        <f>EnU!$AB$48*(1000000/$G$11)</f>
        <v>26123.802942857146</v>
      </c>
      <c r="BE53" s="43">
        <f>EnU!$AB$48*(1000000/$H$11)</f>
        <v>26123.802942857146</v>
      </c>
      <c r="BH53" s="43">
        <f>EnU!$AB$48*(1000000/$D$11)</f>
        <v>26123.802942857146</v>
      </c>
      <c r="BI53" s="43">
        <f>EnU!$AB$48*(1000000/$E$11)</f>
        <v>26123.802942857146</v>
      </c>
      <c r="BJ53" s="43">
        <f>EnU!$AB$48*(1000000/$F$11)</f>
        <v>26123.802942857146</v>
      </c>
      <c r="BK53" s="43">
        <f>EnU!$AB$48*(1000000/$G$11)</f>
        <v>26123.802942857146</v>
      </c>
      <c r="BL53" s="43">
        <f>EnU!$AB$48*(1000000/$H$11)</f>
        <v>26123.802942857146</v>
      </c>
      <c r="BO53" s="43">
        <f>EnU!$AB$48*(1000000/$D$11)</f>
        <v>26123.802942857146</v>
      </c>
      <c r="BP53" s="43">
        <f>EnU!$AB$48*(1000000/$E$11)</f>
        <v>26123.802942857146</v>
      </c>
      <c r="BQ53" s="43">
        <f>EnU!$AB$48*(1000000/$F$11)</f>
        <v>26123.802942857146</v>
      </c>
      <c r="BR53" s="43">
        <f>EnU!$AB$48*(1000000/$G$11)</f>
        <v>26123.802942857146</v>
      </c>
      <c r="BS53" s="43">
        <f>EnU!$AB$48*(1000000/$H$11)</f>
        <v>26123.802942857146</v>
      </c>
      <c r="BV53" s="43">
        <f>EnU!$AB$48*(1000000/$D$11)</f>
        <v>26123.802942857146</v>
      </c>
      <c r="BW53" s="43">
        <f>EnU!$AB$48*(1000000/$E$11)</f>
        <v>26123.802942857146</v>
      </c>
      <c r="BX53" s="43">
        <f>EnU!$AB$48*(1000000/$F$11)</f>
        <v>26123.802942857146</v>
      </c>
      <c r="BY53" s="43">
        <f>EnU!$AB$48*(1000000/$G$11)</f>
        <v>26123.802942857146</v>
      </c>
      <c r="BZ53" s="43">
        <f>EnU!$AB$48*(1000000/$H$11)</f>
        <v>26123.802942857146</v>
      </c>
      <c r="CH53" s="142"/>
    </row>
    <row r="54" spans="1:86" ht="19.8" customHeight="1" x14ac:dyDescent="0.3">
      <c r="A54" s="142"/>
      <c r="C54" s="42" t="s">
        <v>455</v>
      </c>
      <c r="D54" s="43">
        <f>SUMA(D51:D53)</f>
        <v>3342405.5575945606</v>
      </c>
      <c r="E54" s="43">
        <f t="shared" ref="E54" si="227">SUMA(E51:E53)</f>
        <v>2451197.5756674772</v>
      </c>
      <c r="F54" s="43">
        <f t="shared" ref="F54" si="228">SUMA(F51:F53)</f>
        <v>2411906.1199383102</v>
      </c>
      <c r="G54" s="43">
        <f t="shared" ref="G54" si="229">SUMA(G51:G53)</f>
        <v>2361196.1858237274</v>
      </c>
      <c r="H54" s="43">
        <f t="shared" ref="H54" si="230">SUMA(H51:H53)</f>
        <v>2471273.2603028938</v>
      </c>
      <c r="K54" s="43">
        <f>SUMA(K51:K53)</f>
        <v>3342405.5575945606</v>
      </c>
      <c r="L54" s="43">
        <f t="shared" ref="L54" si="231">SUMA(L51:L53)</f>
        <v>2451197.5756674772</v>
      </c>
      <c r="M54" s="43">
        <f t="shared" ref="M54" si="232">SUMA(M51:M53)</f>
        <v>2411906.1199383102</v>
      </c>
      <c r="N54" s="43">
        <f t="shared" ref="N54" si="233">SUMA(N51:N53)</f>
        <v>2361196.1858237274</v>
      </c>
      <c r="O54" s="43">
        <f t="shared" ref="O54" si="234">SUMA(O51:O53)</f>
        <v>2471273.2603028938</v>
      </c>
      <c r="R54" s="43">
        <f>SUMA(R51:R53)</f>
        <v>3342405.5575945606</v>
      </c>
      <c r="S54" s="43">
        <f t="shared" ref="S54" si="235">SUMA(S51:S53)</f>
        <v>2451197.5756674772</v>
      </c>
      <c r="T54" s="43">
        <f t="shared" ref="T54" si="236">SUMA(T51:T53)</f>
        <v>2411906.1199383102</v>
      </c>
      <c r="U54" s="43">
        <f t="shared" ref="U54" si="237">SUMA(U51:U53)</f>
        <v>2361196.1858237274</v>
      </c>
      <c r="V54" s="43">
        <f t="shared" ref="V54" si="238">SUMA(V51:V53)</f>
        <v>2471273.2603028938</v>
      </c>
      <c r="Y54" s="43">
        <f>SUMA(Y51:Y53)</f>
        <v>3342405.5575945606</v>
      </c>
      <c r="Z54" s="43">
        <f t="shared" ref="Z54" si="239">SUMA(Z51:Z53)</f>
        <v>2451197.5756674772</v>
      </c>
      <c r="AA54" s="43">
        <f t="shared" ref="AA54" si="240">SUMA(AA51:AA53)</f>
        <v>2411906.1199383102</v>
      </c>
      <c r="AB54" s="43">
        <f t="shared" ref="AB54" si="241">SUMA(AB51:AB53)</f>
        <v>2361196.1858237274</v>
      </c>
      <c r="AC54" s="43">
        <f t="shared" ref="AC54" si="242">SUMA(AC51:AC53)</f>
        <v>2471273.2603028938</v>
      </c>
      <c r="AK54" s="142"/>
      <c r="AN54" s="625" t="s">
        <v>451</v>
      </c>
      <c r="AO54" s="626"/>
      <c r="AP54" s="626"/>
      <c r="AQ54" s="626"/>
      <c r="AR54" s="626"/>
      <c r="AS54" s="626"/>
      <c r="AT54" s="626"/>
      <c r="AU54" s="626"/>
      <c r="AV54" s="626"/>
      <c r="AW54" s="627"/>
      <c r="AX54" s="142"/>
      <c r="AZ54" s="42" t="s">
        <v>455</v>
      </c>
      <c r="BA54" s="43">
        <f>SUMA(BA51:BA53)</f>
        <v>3342405.5575945606</v>
      </c>
      <c r="BB54" s="43">
        <f t="shared" ref="BB54" si="243">SUMA(BB51:BB53)</f>
        <v>2451197.5756674772</v>
      </c>
      <c r="BC54" s="43">
        <f t="shared" ref="BC54" si="244">SUMA(BC51:BC53)</f>
        <v>2411906.1199383102</v>
      </c>
      <c r="BD54" s="43">
        <f t="shared" ref="BD54" si="245">SUMA(BD51:BD53)</f>
        <v>2361196.1858237274</v>
      </c>
      <c r="BE54" s="43">
        <f t="shared" ref="BE54" si="246">SUMA(BE51:BE53)</f>
        <v>2471273.2603028938</v>
      </c>
      <c r="BH54" s="43">
        <f>SUMA(BH51:BH53)</f>
        <v>3342405.5575945606</v>
      </c>
      <c r="BI54" s="43">
        <f t="shared" ref="BI54" si="247">SUMA(BI51:BI53)</f>
        <v>2451197.5756674772</v>
      </c>
      <c r="BJ54" s="43">
        <f t="shared" ref="BJ54" si="248">SUMA(BJ51:BJ53)</f>
        <v>2411906.1199383102</v>
      </c>
      <c r="BK54" s="43">
        <f t="shared" ref="BK54" si="249">SUMA(BK51:BK53)</f>
        <v>2361196.1858237274</v>
      </c>
      <c r="BL54" s="43">
        <f t="shared" ref="BL54" si="250">SUMA(BL51:BL53)</f>
        <v>2471273.2603028938</v>
      </c>
      <c r="BO54" s="43">
        <f>SUMA(BO51:BO53)</f>
        <v>3342405.5575945606</v>
      </c>
      <c r="BP54" s="43">
        <f t="shared" ref="BP54" si="251">SUMA(BP51:BP53)</f>
        <v>2451197.5756674772</v>
      </c>
      <c r="BQ54" s="43">
        <f t="shared" ref="BQ54" si="252">SUMA(BQ51:BQ53)</f>
        <v>2411906.1199383102</v>
      </c>
      <c r="BR54" s="43">
        <f t="shared" ref="BR54" si="253">SUMA(BR51:BR53)</f>
        <v>2361196.1858237274</v>
      </c>
      <c r="BS54" s="43">
        <f t="shared" ref="BS54" si="254">SUMA(BS51:BS53)</f>
        <v>2471273.2603028938</v>
      </c>
      <c r="BV54" s="43">
        <f>SUMA(BV51:BV53)</f>
        <v>3342405.5575945606</v>
      </c>
      <c r="BW54" s="43">
        <f t="shared" ref="BW54" si="255">SUMA(BW51:BW53)</f>
        <v>2451197.5756674772</v>
      </c>
      <c r="BX54" s="43">
        <f t="shared" ref="BX54" si="256">SUMA(BX51:BX53)</f>
        <v>2411906.1199383102</v>
      </c>
      <c r="BY54" s="43">
        <f t="shared" ref="BY54" si="257">SUMA(BY51:BY53)</f>
        <v>2361196.1858237274</v>
      </c>
      <c r="BZ54" s="43">
        <f t="shared" ref="BZ54" si="258">SUMA(BZ51:BZ53)</f>
        <v>2471273.2603028938</v>
      </c>
      <c r="CH54" s="142"/>
    </row>
    <row r="55" spans="1:86" ht="14.4" customHeight="1" x14ac:dyDescent="0.3">
      <c r="A55" s="142"/>
      <c r="C55" s="42" t="s">
        <v>1</v>
      </c>
      <c r="D55" s="44">
        <v>0</v>
      </c>
      <c r="E55" s="44">
        <v>0</v>
      </c>
      <c r="F55" s="44">
        <v>0</v>
      </c>
      <c r="G55" s="44">
        <v>0</v>
      </c>
      <c r="H55" s="44">
        <v>0</v>
      </c>
      <c r="K55" s="44">
        <v>0</v>
      </c>
      <c r="L55" s="44">
        <v>0</v>
      </c>
      <c r="M55" s="44">
        <v>0</v>
      </c>
      <c r="N55" s="44">
        <v>0</v>
      </c>
      <c r="O55" s="44">
        <v>0</v>
      </c>
      <c r="R55" s="44">
        <v>0</v>
      </c>
      <c r="S55" s="44">
        <v>0</v>
      </c>
      <c r="T55" s="44">
        <v>0</v>
      </c>
      <c r="U55" s="44">
        <v>0</v>
      </c>
      <c r="V55" s="44">
        <v>0</v>
      </c>
      <c r="Y55" s="44">
        <v>0</v>
      </c>
      <c r="Z55" s="44">
        <v>0</v>
      </c>
      <c r="AA55" s="44">
        <v>0</v>
      </c>
      <c r="AB55" s="44">
        <v>0</v>
      </c>
      <c r="AC55" s="44">
        <v>0</v>
      </c>
      <c r="AK55" s="142"/>
      <c r="AN55" s="614"/>
      <c r="AO55" s="615"/>
      <c r="AP55" s="615"/>
      <c r="AQ55" s="615"/>
      <c r="AR55" s="615"/>
      <c r="AS55" s="615"/>
      <c r="AT55" s="615"/>
      <c r="AU55" s="615"/>
      <c r="AV55" s="615"/>
      <c r="AW55" s="616"/>
      <c r="AX55" s="142"/>
      <c r="AZ55" s="42" t="s">
        <v>1</v>
      </c>
      <c r="BA55" s="44">
        <v>0</v>
      </c>
      <c r="BB55" s="44">
        <v>0</v>
      </c>
      <c r="BC55" s="44">
        <v>0</v>
      </c>
      <c r="BD55" s="44">
        <v>0</v>
      </c>
      <c r="BE55" s="44">
        <v>0</v>
      </c>
      <c r="BH55" s="44">
        <v>0</v>
      </c>
      <c r="BI55" s="44">
        <v>0</v>
      </c>
      <c r="BJ55" s="44">
        <v>0</v>
      </c>
      <c r="BK55" s="44">
        <v>0</v>
      </c>
      <c r="BL55" s="44">
        <v>0</v>
      </c>
      <c r="BO55" s="44">
        <v>0</v>
      </c>
      <c r="BP55" s="44">
        <v>0</v>
      </c>
      <c r="BQ55" s="44">
        <v>0</v>
      </c>
      <c r="BR55" s="44">
        <v>0</v>
      </c>
      <c r="BS55" s="44">
        <v>0</v>
      </c>
      <c r="BV55" s="44">
        <v>0</v>
      </c>
      <c r="BW55" s="44">
        <v>0</v>
      </c>
      <c r="BX55" s="44">
        <v>0</v>
      </c>
      <c r="BY55" s="44">
        <v>0</v>
      </c>
      <c r="BZ55" s="44">
        <v>0</v>
      </c>
      <c r="CH55" s="142"/>
    </row>
    <row r="56" spans="1:86" ht="14.4" customHeight="1" x14ac:dyDescent="0.3">
      <c r="A56" s="142"/>
      <c r="C56" s="42" t="s">
        <v>439</v>
      </c>
      <c r="D56" s="43">
        <f>D54*0.1</f>
        <v>334240.55575945607</v>
      </c>
      <c r="E56" s="43">
        <f>E54*0.1</f>
        <v>245119.75756674772</v>
      </c>
      <c r="F56" s="43">
        <f>F54*0.1</f>
        <v>241190.61199383103</v>
      </c>
      <c r="G56" s="43">
        <f>G54*0.1</f>
        <v>236119.61858237276</v>
      </c>
      <c r="H56" s="43">
        <f>H54*0.1</f>
        <v>247127.32603028941</v>
      </c>
      <c r="K56" s="43">
        <f>K54*0.1</f>
        <v>334240.55575945607</v>
      </c>
      <c r="L56" s="43">
        <f>L54*0.1</f>
        <v>245119.75756674772</v>
      </c>
      <c r="M56" s="43">
        <f>M54*0.1</f>
        <v>241190.61199383103</v>
      </c>
      <c r="N56" s="43">
        <f>N54*0.1</f>
        <v>236119.61858237276</v>
      </c>
      <c r="O56" s="43">
        <f>O54*0.1</f>
        <v>247127.32603028941</v>
      </c>
      <c r="R56" s="43">
        <f>R54*0.1</f>
        <v>334240.55575945607</v>
      </c>
      <c r="S56" s="43">
        <f>S54*0.1</f>
        <v>245119.75756674772</v>
      </c>
      <c r="T56" s="43">
        <f>T54*0.1</f>
        <v>241190.61199383103</v>
      </c>
      <c r="U56" s="43">
        <f>U54*0.1</f>
        <v>236119.61858237276</v>
      </c>
      <c r="V56" s="43">
        <f>V54*0.1</f>
        <v>247127.32603028941</v>
      </c>
      <c r="Y56" s="43">
        <f>Y54*0.1</f>
        <v>334240.55575945607</v>
      </c>
      <c r="Z56" s="43">
        <f>Z54*0.1</f>
        <v>245119.75756674772</v>
      </c>
      <c r="AA56" s="43">
        <f>AA54*0.1</f>
        <v>241190.61199383103</v>
      </c>
      <c r="AB56" s="43">
        <f>AB54*0.1</f>
        <v>236119.61858237276</v>
      </c>
      <c r="AC56" s="43">
        <f>AC54*0.1</f>
        <v>247127.32603028941</v>
      </c>
      <c r="AK56" s="142"/>
      <c r="AN56" s="617"/>
      <c r="AO56" s="618"/>
      <c r="AP56" s="618"/>
      <c r="AQ56" s="618"/>
      <c r="AR56" s="618"/>
      <c r="AS56" s="618"/>
      <c r="AT56" s="618"/>
      <c r="AU56" s="618"/>
      <c r="AV56" s="618"/>
      <c r="AW56" s="619"/>
      <c r="AX56" s="142"/>
      <c r="AZ56" s="42" t="s">
        <v>439</v>
      </c>
      <c r="BA56" s="43">
        <f>BA54*0.1</f>
        <v>334240.55575945607</v>
      </c>
      <c r="BB56" s="43">
        <f>BB54*0.1</f>
        <v>245119.75756674772</v>
      </c>
      <c r="BC56" s="43">
        <f>BC54*0.1</f>
        <v>241190.61199383103</v>
      </c>
      <c r="BD56" s="43">
        <f>BD54*0.1</f>
        <v>236119.61858237276</v>
      </c>
      <c r="BE56" s="43">
        <f>BE54*0.1</f>
        <v>247127.32603028941</v>
      </c>
      <c r="BH56" s="43">
        <f>BH54*0.1</f>
        <v>334240.55575945607</v>
      </c>
      <c r="BI56" s="43">
        <f>BI54*0.1</f>
        <v>245119.75756674772</v>
      </c>
      <c r="BJ56" s="43">
        <f>BJ54*0.1</f>
        <v>241190.61199383103</v>
      </c>
      <c r="BK56" s="43">
        <f>BK54*0.1</f>
        <v>236119.61858237276</v>
      </c>
      <c r="BL56" s="43">
        <f>BL54*0.1</f>
        <v>247127.32603028941</v>
      </c>
      <c r="BO56" s="43">
        <f>BO54*0.1</f>
        <v>334240.55575945607</v>
      </c>
      <c r="BP56" s="43">
        <f>BP54*0.1</f>
        <v>245119.75756674772</v>
      </c>
      <c r="BQ56" s="43">
        <f>BQ54*0.1</f>
        <v>241190.61199383103</v>
      </c>
      <c r="BR56" s="43">
        <f>BR54*0.1</f>
        <v>236119.61858237276</v>
      </c>
      <c r="BS56" s="43">
        <f>BS54*0.1</f>
        <v>247127.32603028941</v>
      </c>
      <c r="BV56" s="43">
        <f>BV54*0.1</f>
        <v>334240.55575945607</v>
      </c>
      <c r="BW56" s="43">
        <f>BW54*0.1</f>
        <v>245119.75756674772</v>
      </c>
      <c r="BX56" s="43">
        <f>BX54*0.1</f>
        <v>241190.61199383103</v>
      </c>
      <c r="BY56" s="43">
        <f>BY54*0.1</f>
        <v>236119.61858237276</v>
      </c>
      <c r="BZ56" s="43">
        <f>BZ54*0.1</f>
        <v>247127.32603028941</v>
      </c>
      <c r="CH56" s="142"/>
    </row>
    <row r="57" spans="1:86" ht="52.2" customHeight="1" x14ac:dyDescent="0.3">
      <c r="A57" s="142"/>
      <c r="C57" s="42" t="s">
        <v>445</v>
      </c>
      <c r="D57" s="43">
        <f t="shared" ref="D57:H58" si="259">K30</f>
        <v>125548.61382446256</v>
      </c>
      <c r="E57" s="43">
        <f t="shared" si="259"/>
        <v>61493.596011519272</v>
      </c>
      <c r="F57" s="43">
        <f t="shared" si="259"/>
        <v>61494.381755166425</v>
      </c>
      <c r="G57" s="43">
        <f t="shared" si="259"/>
        <v>60862.063095810125</v>
      </c>
      <c r="H57" s="43">
        <f t="shared" si="259"/>
        <v>84383.845777676222</v>
      </c>
      <c r="K57" s="43">
        <f t="shared" ref="K57:O58" si="260">K30</f>
        <v>125548.61382446256</v>
      </c>
      <c r="L57" s="43">
        <f t="shared" si="260"/>
        <v>61493.596011519272</v>
      </c>
      <c r="M57" s="43">
        <f t="shared" si="260"/>
        <v>61494.381755166425</v>
      </c>
      <c r="N57" s="43">
        <f t="shared" si="260"/>
        <v>60862.063095810125</v>
      </c>
      <c r="O57" s="43">
        <f t="shared" si="260"/>
        <v>84383.845777676222</v>
      </c>
      <c r="R57" s="43">
        <f t="shared" ref="R57:V58" si="261">K30</f>
        <v>125548.61382446256</v>
      </c>
      <c r="S57" s="43">
        <f t="shared" si="261"/>
        <v>61493.596011519272</v>
      </c>
      <c r="T57" s="43">
        <f t="shared" si="261"/>
        <v>61494.381755166425</v>
      </c>
      <c r="U57" s="43">
        <f t="shared" si="261"/>
        <v>60862.063095810125</v>
      </c>
      <c r="V57" s="43">
        <f t="shared" si="261"/>
        <v>84383.845777676222</v>
      </c>
      <c r="Y57" s="43">
        <f t="shared" ref="Y57:AC58" si="262">K30</f>
        <v>125548.61382446256</v>
      </c>
      <c r="Z57" s="43">
        <f t="shared" si="262"/>
        <v>61493.596011519272</v>
      </c>
      <c r="AA57" s="43">
        <f t="shared" si="262"/>
        <v>61494.381755166425</v>
      </c>
      <c r="AB57" s="43">
        <f t="shared" si="262"/>
        <v>60862.063095810125</v>
      </c>
      <c r="AC57" s="43">
        <f t="shared" si="262"/>
        <v>84383.845777676222</v>
      </c>
      <c r="AK57" s="142"/>
      <c r="AN57" s="622" t="s">
        <v>465</v>
      </c>
      <c r="AO57" s="587"/>
      <c r="AP57" s="587"/>
      <c r="AQ57" s="587"/>
      <c r="AR57" s="587"/>
      <c r="AS57" s="587"/>
      <c r="AT57" s="587"/>
      <c r="AU57" s="587"/>
      <c r="AV57" s="587"/>
      <c r="AW57" s="587"/>
      <c r="AX57" s="142"/>
      <c r="AZ57" s="42" t="s">
        <v>445</v>
      </c>
      <c r="BA57" s="43">
        <f t="shared" ref="BA57:BE58" si="263">BH30</f>
        <v>125548.61382446256</v>
      </c>
      <c r="BB57" s="43">
        <f t="shared" si="263"/>
        <v>61493.596011519272</v>
      </c>
      <c r="BC57" s="43">
        <f t="shared" si="263"/>
        <v>61494.381755166425</v>
      </c>
      <c r="BD57" s="43">
        <f t="shared" si="263"/>
        <v>60862.063095810125</v>
      </c>
      <c r="BE57" s="43">
        <f t="shared" si="263"/>
        <v>84383.845777676222</v>
      </c>
      <c r="BH57" s="43">
        <f t="shared" ref="BH57:BL58" si="264">BH30</f>
        <v>125548.61382446256</v>
      </c>
      <c r="BI57" s="43">
        <f t="shared" si="264"/>
        <v>61493.596011519272</v>
      </c>
      <c r="BJ57" s="43">
        <f t="shared" si="264"/>
        <v>61494.381755166425</v>
      </c>
      <c r="BK57" s="43">
        <f t="shared" si="264"/>
        <v>60862.063095810125</v>
      </c>
      <c r="BL57" s="43">
        <f t="shared" si="264"/>
        <v>84383.845777676222</v>
      </c>
      <c r="BO57" s="43">
        <f t="shared" ref="BO57:BS58" si="265">BH30</f>
        <v>125548.61382446256</v>
      </c>
      <c r="BP57" s="43">
        <f t="shared" si="265"/>
        <v>61493.596011519272</v>
      </c>
      <c r="BQ57" s="43">
        <f t="shared" si="265"/>
        <v>61494.381755166425</v>
      </c>
      <c r="BR57" s="43">
        <f t="shared" si="265"/>
        <v>60862.063095810125</v>
      </c>
      <c r="BS57" s="43">
        <f t="shared" si="265"/>
        <v>84383.845777676222</v>
      </c>
      <c r="BV57" s="43">
        <f t="shared" ref="BV57:BZ58" si="266">BH30</f>
        <v>125548.61382446256</v>
      </c>
      <c r="BW57" s="43">
        <f t="shared" si="266"/>
        <v>61493.596011519272</v>
      </c>
      <c r="BX57" s="43">
        <f t="shared" si="266"/>
        <v>61494.381755166425</v>
      </c>
      <c r="BY57" s="43">
        <f t="shared" si="266"/>
        <v>60862.063095810125</v>
      </c>
      <c r="BZ57" s="43">
        <f t="shared" si="266"/>
        <v>84383.845777676222</v>
      </c>
      <c r="CH57" s="142"/>
    </row>
    <row r="58" spans="1:86" ht="15.6" x14ac:dyDescent="0.3">
      <c r="A58" s="142"/>
      <c r="C58" s="42" t="s">
        <v>446</v>
      </c>
      <c r="D58" s="43">
        <f t="shared" si="259"/>
        <v>313665.64412242407</v>
      </c>
      <c r="E58" s="43">
        <f t="shared" si="259"/>
        <v>185555.60849653746</v>
      </c>
      <c r="F58" s="43">
        <f t="shared" si="259"/>
        <v>185557.1799838318</v>
      </c>
      <c r="G58" s="43">
        <f t="shared" si="259"/>
        <v>184292.54266511917</v>
      </c>
      <c r="H58" s="43">
        <f t="shared" si="259"/>
        <v>231336.10802885133</v>
      </c>
      <c r="K58" s="141">
        <f t="shared" si="260"/>
        <v>313665.64412242407</v>
      </c>
      <c r="L58" s="141">
        <f t="shared" si="260"/>
        <v>185555.60849653746</v>
      </c>
      <c r="M58" s="141">
        <f t="shared" si="260"/>
        <v>185557.1799838318</v>
      </c>
      <c r="N58" s="141">
        <f t="shared" si="260"/>
        <v>184292.54266511917</v>
      </c>
      <c r="O58" s="141">
        <f t="shared" si="260"/>
        <v>231336.10802885133</v>
      </c>
      <c r="R58" s="141">
        <f t="shared" si="261"/>
        <v>313665.64412242407</v>
      </c>
      <c r="S58" s="141">
        <f t="shared" si="261"/>
        <v>185555.60849653746</v>
      </c>
      <c r="T58" s="141">
        <f t="shared" si="261"/>
        <v>185557.1799838318</v>
      </c>
      <c r="U58" s="141">
        <f t="shared" si="261"/>
        <v>184292.54266511917</v>
      </c>
      <c r="V58" s="141">
        <f t="shared" si="261"/>
        <v>231336.10802885133</v>
      </c>
      <c r="Y58" s="141">
        <f t="shared" si="262"/>
        <v>313665.64412242407</v>
      </c>
      <c r="Z58" s="141">
        <f t="shared" si="262"/>
        <v>185555.60849653746</v>
      </c>
      <c r="AA58" s="141">
        <f t="shared" si="262"/>
        <v>185557.1799838318</v>
      </c>
      <c r="AB58" s="141">
        <f t="shared" si="262"/>
        <v>184292.54266511917</v>
      </c>
      <c r="AC58" s="141">
        <f t="shared" si="262"/>
        <v>231336.10802885133</v>
      </c>
      <c r="AK58" s="142"/>
      <c r="AN58" s="623" t="s">
        <v>432</v>
      </c>
      <c r="AO58" s="623"/>
      <c r="AP58" s="623"/>
      <c r="AQ58" s="623"/>
      <c r="AR58" s="623"/>
      <c r="AS58" s="623"/>
      <c r="AT58" s="623"/>
      <c r="AU58" s="623"/>
      <c r="AV58" s="623"/>
      <c r="AW58" s="623"/>
      <c r="AX58" s="142"/>
      <c r="AZ58" s="42" t="s">
        <v>446</v>
      </c>
      <c r="BA58" s="141">
        <f t="shared" si="263"/>
        <v>313665.64412242407</v>
      </c>
      <c r="BB58" s="141">
        <f t="shared" si="263"/>
        <v>185555.60849653746</v>
      </c>
      <c r="BC58" s="141">
        <f t="shared" si="263"/>
        <v>185557.1799838318</v>
      </c>
      <c r="BD58" s="141">
        <f t="shared" si="263"/>
        <v>184292.54266511917</v>
      </c>
      <c r="BE58" s="141">
        <f t="shared" si="263"/>
        <v>231336.10802885133</v>
      </c>
      <c r="BH58" s="141">
        <f t="shared" si="264"/>
        <v>313665.64412242407</v>
      </c>
      <c r="BI58" s="141">
        <f t="shared" si="264"/>
        <v>185555.60849653746</v>
      </c>
      <c r="BJ58" s="141">
        <f t="shared" si="264"/>
        <v>185557.1799838318</v>
      </c>
      <c r="BK58" s="141">
        <f t="shared" si="264"/>
        <v>184292.54266511917</v>
      </c>
      <c r="BL58" s="141">
        <f t="shared" si="264"/>
        <v>231336.10802885133</v>
      </c>
      <c r="BO58" s="141">
        <f t="shared" si="265"/>
        <v>313665.64412242407</v>
      </c>
      <c r="BP58" s="141">
        <f t="shared" si="265"/>
        <v>185555.60849653746</v>
      </c>
      <c r="BQ58" s="141">
        <f t="shared" si="265"/>
        <v>185557.1799838318</v>
      </c>
      <c r="BR58" s="141">
        <f t="shared" si="265"/>
        <v>184292.54266511917</v>
      </c>
      <c r="BS58" s="141">
        <f t="shared" si="265"/>
        <v>231336.10802885133</v>
      </c>
      <c r="BV58" s="141">
        <f t="shared" si="266"/>
        <v>313665.64412242407</v>
      </c>
      <c r="BW58" s="141">
        <f t="shared" si="266"/>
        <v>185555.60849653746</v>
      </c>
      <c r="BX58" s="141">
        <f t="shared" si="266"/>
        <v>185557.1799838318</v>
      </c>
      <c r="BY58" s="141">
        <f t="shared" si="266"/>
        <v>184292.54266511917</v>
      </c>
      <c r="BZ58" s="141">
        <f t="shared" si="266"/>
        <v>231336.10802885133</v>
      </c>
      <c r="CH58" s="142"/>
    </row>
    <row r="59" spans="1:86" ht="15.6" x14ac:dyDescent="0.3">
      <c r="A59" s="142"/>
      <c r="C59" s="42" t="s">
        <v>95</v>
      </c>
      <c r="D59" s="44">
        <f>$D$14</f>
        <v>10</v>
      </c>
      <c r="E59" s="44">
        <f>$E$14</f>
        <v>10</v>
      </c>
      <c r="F59" s="44">
        <f>$F$14</f>
        <v>10</v>
      </c>
      <c r="G59" s="44">
        <f>$G$14</f>
        <v>10</v>
      </c>
      <c r="H59" s="44">
        <f>$H$14</f>
        <v>10</v>
      </c>
      <c r="K59" s="44">
        <f>$D$14</f>
        <v>10</v>
      </c>
      <c r="L59" s="44">
        <f>$E$14</f>
        <v>10</v>
      </c>
      <c r="M59" s="44">
        <f>$F$14</f>
        <v>10</v>
      </c>
      <c r="N59" s="44">
        <f>$G$14</f>
        <v>10</v>
      </c>
      <c r="O59" s="44">
        <f>$H$14</f>
        <v>10</v>
      </c>
      <c r="R59" s="44">
        <f>$D$14</f>
        <v>10</v>
      </c>
      <c r="S59" s="44">
        <f>$E$14</f>
        <v>10</v>
      </c>
      <c r="T59" s="44">
        <f>$F$14</f>
        <v>10</v>
      </c>
      <c r="U59" s="44">
        <f>$G$14</f>
        <v>10</v>
      </c>
      <c r="V59" s="44">
        <f>$H$14</f>
        <v>10</v>
      </c>
      <c r="Y59" s="44">
        <f>$D$14</f>
        <v>10</v>
      </c>
      <c r="Z59" s="44">
        <f>$E$14</f>
        <v>10</v>
      </c>
      <c r="AA59" s="44">
        <f>$F$14</f>
        <v>10</v>
      </c>
      <c r="AB59" s="44">
        <f>$G$14</f>
        <v>10</v>
      </c>
      <c r="AC59" s="44">
        <f>$H$14</f>
        <v>10</v>
      </c>
      <c r="AK59" s="142"/>
      <c r="AN59" s="624" t="s">
        <v>73</v>
      </c>
      <c r="AO59" s="624"/>
      <c r="AP59" s="624"/>
      <c r="AQ59" s="624"/>
      <c r="AR59" s="624"/>
      <c r="AS59" s="624"/>
      <c r="AT59" s="624"/>
      <c r="AU59" s="624"/>
      <c r="AV59" s="624"/>
      <c r="AW59" s="624"/>
      <c r="AX59" s="142"/>
      <c r="AZ59" s="42" t="s">
        <v>95</v>
      </c>
      <c r="BA59" s="44">
        <f>$BA$14</f>
        <v>10</v>
      </c>
      <c r="BB59" s="44">
        <f>$BB$14</f>
        <v>10</v>
      </c>
      <c r="BC59" s="44">
        <f>$BC$14</f>
        <v>10</v>
      </c>
      <c r="BD59" s="44">
        <f>$BD$14</f>
        <v>10</v>
      </c>
      <c r="BE59" s="44">
        <f>$BE$14</f>
        <v>10</v>
      </c>
      <c r="BH59" s="44">
        <f>$BA$14</f>
        <v>10</v>
      </c>
      <c r="BI59" s="44">
        <f>$BB$14</f>
        <v>10</v>
      </c>
      <c r="BJ59" s="44">
        <f>$BC$14</f>
        <v>10</v>
      </c>
      <c r="BK59" s="44">
        <f>$BD$14</f>
        <v>10</v>
      </c>
      <c r="BL59" s="44">
        <f>$BE$14</f>
        <v>10</v>
      </c>
      <c r="BO59" s="44">
        <f>$BA$14</f>
        <v>10</v>
      </c>
      <c r="BP59" s="44">
        <f>$BB$14</f>
        <v>10</v>
      </c>
      <c r="BQ59" s="44">
        <f>$BC$14</f>
        <v>10</v>
      </c>
      <c r="BR59" s="44">
        <f>$BD$14</f>
        <v>10</v>
      </c>
      <c r="BS59" s="44">
        <f>$BE$14</f>
        <v>10</v>
      </c>
      <c r="BV59" s="44">
        <f>$BA$14</f>
        <v>10</v>
      </c>
      <c r="BW59" s="44">
        <f>$BB$14</f>
        <v>10</v>
      </c>
      <c r="BX59" s="44">
        <f>$BC$14</f>
        <v>10</v>
      </c>
      <c r="BY59" s="44">
        <f>$BD$14</f>
        <v>10</v>
      </c>
      <c r="BZ59" s="44">
        <f>$BE$14</f>
        <v>10</v>
      </c>
      <c r="CH59" s="142"/>
    </row>
    <row r="60" spans="1:86" ht="14.4" customHeight="1" x14ac:dyDescent="0.3">
      <c r="A60" s="142"/>
      <c r="C60" s="42" t="s">
        <v>306</v>
      </c>
      <c r="D60" s="43">
        <f>SUMA(D54:D57)</f>
        <v>3802194.7271784791</v>
      </c>
      <c r="E60" s="43">
        <f>SUMA(E54:E57)</f>
        <v>2757810.9292457444</v>
      </c>
      <c r="F60" s="43">
        <f>SUMA(F54:F57)</f>
        <v>2714591.1136873076</v>
      </c>
      <c r="G60" s="43">
        <f>SUMA(G54:G57)</f>
        <v>2658177.8675019098</v>
      </c>
      <c r="H60" s="43">
        <f>SUMA(H54:H57)</f>
        <v>2802784.4321108595</v>
      </c>
      <c r="K60" s="43">
        <f>SUMA(K54:K57)</f>
        <v>3802194.7271784791</v>
      </c>
      <c r="L60" s="43">
        <f>SUMA(L54:L57)</f>
        <v>2757810.9292457444</v>
      </c>
      <c r="M60" s="43">
        <f>SUMA(M54:M57)</f>
        <v>2714591.1136873076</v>
      </c>
      <c r="N60" s="43">
        <f>SUMA(N54:N57)</f>
        <v>2658177.8675019098</v>
      </c>
      <c r="O60" s="43">
        <f>SUMA(O54:O57)</f>
        <v>2802784.4321108595</v>
      </c>
      <c r="R60" s="43">
        <f>SUMA(R54:R57)</f>
        <v>3802194.7271784791</v>
      </c>
      <c r="S60" s="43">
        <f>SUMA(S54:S57)</f>
        <v>2757810.9292457444</v>
      </c>
      <c r="T60" s="43">
        <f>SUMA(T54:T57)</f>
        <v>2714591.1136873076</v>
      </c>
      <c r="U60" s="43">
        <f>SUMA(U54:U57)</f>
        <v>2658177.8675019098</v>
      </c>
      <c r="V60" s="43">
        <f>SUMA(V54:V57)</f>
        <v>2802784.4321108595</v>
      </c>
      <c r="Y60" s="43">
        <f>SUMA(Y54:Y57)</f>
        <v>3802194.7271784791</v>
      </c>
      <c r="Z60" s="43">
        <f>SUMA(Z54:Z57)</f>
        <v>2757810.9292457444</v>
      </c>
      <c r="AA60" s="43">
        <f>SUMA(AA54:AA57)</f>
        <v>2714591.1136873076</v>
      </c>
      <c r="AB60" s="43">
        <f>SUMA(AB54:AB57)</f>
        <v>2658177.8675019098</v>
      </c>
      <c r="AC60" s="43">
        <f>SUMA(AC54:AC57)</f>
        <v>2802784.4321108595</v>
      </c>
      <c r="AK60" s="142"/>
      <c r="AN60" s="587" t="s">
        <v>441</v>
      </c>
      <c r="AO60" s="587"/>
      <c r="AP60" s="587"/>
      <c r="AQ60" s="587"/>
      <c r="AR60" s="587"/>
      <c r="AS60" s="587"/>
      <c r="AT60" s="587"/>
      <c r="AU60" s="587"/>
      <c r="AV60" s="587"/>
      <c r="AW60" s="587"/>
      <c r="AX60" s="142"/>
      <c r="AZ60" s="42" t="s">
        <v>306</v>
      </c>
      <c r="BA60" s="43">
        <f>SUMA(BA54:BA57)</f>
        <v>3802194.7271784791</v>
      </c>
      <c r="BB60" s="43">
        <f>SUMA(BB54:BB57)</f>
        <v>2757810.9292457444</v>
      </c>
      <c r="BC60" s="43">
        <f>SUMA(BC54:BC57)</f>
        <v>2714591.1136873076</v>
      </c>
      <c r="BD60" s="43">
        <f>SUMA(BD54:BD57)</f>
        <v>2658177.8675019098</v>
      </c>
      <c r="BE60" s="43">
        <f>SUMA(BE54:BE57)</f>
        <v>2802784.4321108595</v>
      </c>
      <c r="BH60" s="43">
        <f>SUMA(BH54:BH57)</f>
        <v>3802194.7271784791</v>
      </c>
      <c r="BI60" s="43">
        <f>SUMA(BI54:BI57)</f>
        <v>2757810.9292457444</v>
      </c>
      <c r="BJ60" s="43">
        <f>SUMA(BJ54:BJ57)</f>
        <v>2714591.1136873076</v>
      </c>
      <c r="BK60" s="43">
        <f>SUMA(BK54:BK57)</f>
        <v>2658177.8675019098</v>
      </c>
      <c r="BL60" s="43">
        <f>SUMA(BL54:BL57)</f>
        <v>2802784.4321108595</v>
      </c>
      <c r="BO60" s="43">
        <f>SUMA(BO54:BO57)</f>
        <v>3802194.7271784791</v>
      </c>
      <c r="BP60" s="43">
        <f>SUMA(BP54:BP57)</f>
        <v>2757810.9292457444</v>
      </c>
      <c r="BQ60" s="43">
        <f>SUMA(BQ54:BQ57)</f>
        <v>2714591.1136873076</v>
      </c>
      <c r="BR60" s="43">
        <f>SUMA(BR54:BR57)</f>
        <v>2658177.8675019098</v>
      </c>
      <c r="BS60" s="43">
        <f>SUMA(BS54:BS57)</f>
        <v>2802784.4321108595</v>
      </c>
      <c r="BV60" s="43">
        <f>SUMA(BV54:BV57)</f>
        <v>3802194.7271784791</v>
      </c>
      <c r="BW60" s="43">
        <f>SUMA(BW54:BW57)</f>
        <v>2757810.9292457444</v>
      </c>
      <c r="BX60" s="43">
        <f>SUMA(BX54:BX57)</f>
        <v>2714591.1136873076</v>
      </c>
      <c r="BY60" s="43">
        <f>SUMA(BY54:BY57)</f>
        <v>2658177.8675019098</v>
      </c>
      <c r="BZ60" s="43">
        <f>SUMA(BZ54:BZ57)</f>
        <v>2802784.4321108595</v>
      </c>
      <c r="CH60" s="142"/>
    </row>
    <row r="61" spans="1:86" ht="22.2" customHeight="1" x14ac:dyDescent="0.3">
      <c r="A61" s="142"/>
      <c r="C61" s="42" t="s">
        <v>307</v>
      </c>
      <c r="D61" s="43">
        <f>SUMA(D54:D56)+D58</f>
        <v>3990311.7574764406</v>
      </c>
      <c r="E61" s="43">
        <f>SUMA(E54:E56)+E58</f>
        <v>2881872.9417307624</v>
      </c>
      <c r="F61" s="43">
        <f>SUMA(F54:F56)+F58</f>
        <v>2838653.9119159733</v>
      </c>
      <c r="G61" s="43">
        <f>SUMA(G54:G56)+G58</f>
        <v>2781608.3470712192</v>
      </c>
      <c r="H61" s="43">
        <f>SUMA(H54:H56)+H58</f>
        <v>2949736.6943620346</v>
      </c>
      <c r="K61" s="43">
        <f>SUMA(K54:K56)+K58</f>
        <v>3990311.7574764406</v>
      </c>
      <c r="L61" s="43">
        <f>SUMA(L54:L56)+L58</f>
        <v>2881872.9417307624</v>
      </c>
      <c r="M61" s="43">
        <f>SUMA(M54:M56)+M58</f>
        <v>2838653.9119159733</v>
      </c>
      <c r="N61" s="43">
        <f>SUMA(N54:N56)+N58</f>
        <v>2781608.3470712192</v>
      </c>
      <c r="O61" s="43">
        <f>SUMA(O54:O56)+O58</f>
        <v>2949736.6943620346</v>
      </c>
      <c r="R61" s="43">
        <f>SUMA(R54:R56)+R58</f>
        <v>3990311.7574764406</v>
      </c>
      <c r="S61" s="43">
        <f>SUMA(S54:S56)+S58</f>
        <v>2881872.9417307624</v>
      </c>
      <c r="T61" s="43">
        <f>SUMA(T54:T56)+T58</f>
        <v>2838653.9119159733</v>
      </c>
      <c r="U61" s="43">
        <f>SUMA(U54:U56)+U58</f>
        <v>2781608.3470712192</v>
      </c>
      <c r="V61" s="43">
        <f>SUMA(V54:V56)+V58</f>
        <v>2949736.6943620346</v>
      </c>
      <c r="Y61" s="43">
        <f>SUMA(Y54:Y56)+Y58</f>
        <v>3990311.7574764406</v>
      </c>
      <c r="Z61" s="43">
        <f>SUMA(Z54:Z56)+Z58</f>
        <v>2881872.9417307624</v>
      </c>
      <c r="AA61" s="43">
        <f>SUMA(AA54:AA56)+AA58</f>
        <v>2838653.9119159733</v>
      </c>
      <c r="AB61" s="43">
        <f>SUMA(AB54:AB56)+AB58</f>
        <v>2781608.3470712192</v>
      </c>
      <c r="AC61" s="43">
        <f>SUMA(AC54:AC56)+AC58</f>
        <v>2949736.6943620346</v>
      </c>
      <c r="AK61" s="142"/>
      <c r="AN61" s="587"/>
      <c r="AO61" s="587"/>
      <c r="AP61" s="587"/>
      <c r="AQ61" s="587"/>
      <c r="AR61" s="587"/>
      <c r="AS61" s="587"/>
      <c r="AT61" s="587"/>
      <c r="AU61" s="587"/>
      <c r="AV61" s="587"/>
      <c r="AW61" s="587"/>
      <c r="AX61" s="142"/>
      <c r="AZ61" s="42" t="s">
        <v>307</v>
      </c>
      <c r="BA61" s="43">
        <f>SUMA(BA54:BA56)+BA58</f>
        <v>3990311.7574764406</v>
      </c>
      <c r="BB61" s="43">
        <f>SUMA(BB54:BB56)+BB58</f>
        <v>2881872.9417307624</v>
      </c>
      <c r="BC61" s="43">
        <f>SUMA(BC54:BC56)+BC58</f>
        <v>2838653.9119159733</v>
      </c>
      <c r="BD61" s="43">
        <f>SUMA(BD54:BD56)+BD58</f>
        <v>2781608.3470712192</v>
      </c>
      <c r="BE61" s="43">
        <f>SUMA(BE54:BE56)+BE58</f>
        <v>2949736.6943620346</v>
      </c>
      <c r="BH61" s="43">
        <f>SUMA(BH54:BH56)+BH58</f>
        <v>3990311.7574764406</v>
      </c>
      <c r="BI61" s="43">
        <f>SUMA(BI54:BI56)+BI58</f>
        <v>2881872.9417307624</v>
      </c>
      <c r="BJ61" s="43">
        <f>SUMA(BJ54:BJ56)+BJ58</f>
        <v>2838653.9119159733</v>
      </c>
      <c r="BK61" s="43">
        <f>SUMA(BK54:BK56)+BK58</f>
        <v>2781608.3470712192</v>
      </c>
      <c r="BL61" s="43">
        <f>SUMA(BL54:BL56)+BL58</f>
        <v>2949736.6943620346</v>
      </c>
      <c r="BO61" s="43">
        <f>SUMA(BO54:BO56)+BO58</f>
        <v>3990311.7574764406</v>
      </c>
      <c r="BP61" s="43">
        <f>SUMA(BP54:BP56)+BP58</f>
        <v>2881872.9417307624</v>
      </c>
      <c r="BQ61" s="43">
        <f>SUMA(BQ54:BQ56)+BQ58</f>
        <v>2838653.9119159733</v>
      </c>
      <c r="BR61" s="43">
        <f>SUMA(BR54:BR56)+BR58</f>
        <v>2781608.3470712192</v>
      </c>
      <c r="BS61" s="43">
        <f>SUMA(BS54:BS56)+BS58</f>
        <v>2949736.6943620346</v>
      </c>
      <c r="BV61" s="43">
        <f>SUMA(BV54:BV56)+BV58</f>
        <v>3990311.7574764406</v>
      </c>
      <c r="BW61" s="43">
        <f>SUMA(BW54:BW56)+BW58</f>
        <v>2881872.9417307624</v>
      </c>
      <c r="BX61" s="43">
        <f>SUMA(BX54:BX56)+BX58</f>
        <v>2838653.9119159733</v>
      </c>
      <c r="BY61" s="43">
        <f>SUMA(BY54:BY56)+BY58</f>
        <v>2781608.3470712192</v>
      </c>
      <c r="BZ61" s="43">
        <f>SUMA(BZ54:BZ56)+BZ58</f>
        <v>2949736.6943620346</v>
      </c>
      <c r="CH61" s="142"/>
    </row>
    <row r="62" spans="1:86" ht="15.6" customHeight="1" x14ac:dyDescent="0.3">
      <c r="A62" s="142"/>
      <c r="C62" s="42" t="s">
        <v>291</v>
      </c>
      <c r="D62" s="44">
        <f>$D$12</f>
        <v>2.4971461187214612E-2</v>
      </c>
      <c r="E62" s="44">
        <f t="shared" ref="E62:H62" si="267">$D$12</f>
        <v>2.4971461187214612E-2</v>
      </c>
      <c r="F62" s="44">
        <f t="shared" si="267"/>
        <v>2.4971461187214612E-2</v>
      </c>
      <c r="G62" s="44">
        <f t="shared" si="267"/>
        <v>2.4971461187214612E-2</v>
      </c>
      <c r="H62" s="44">
        <f t="shared" si="267"/>
        <v>2.4971461187214612E-2</v>
      </c>
      <c r="K62" s="44">
        <f>$D$12</f>
        <v>2.4971461187214612E-2</v>
      </c>
      <c r="L62" s="44">
        <f t="shared" ref="L62:O62" si="268">$D$12</f>
        <v>2.4971461187214612E-2</v>
      </c>
      <c r="M62" s="44">
        <f t="shared" si="268"/>
        <v>2.4971461187214612E-2</v>
      </c>
      <c r="N62" s="44">
        <f t="shared" si="268"/>
        <v>2.4971461187214612E-2</v>
      </c>
      <c r="O62" s="44">
        <f t="shared" si="268"/>
        <v>2.4971461187214612E-2</v>
      </c>
      <c r="R62" s="44">
        <f>$D$12</f>
        <v>2.4971461187214612E-2</v>
      </c>
      <c r="S62" s="44">
        <f t="shared" ref="S62:V62" si="269">$D$12</f>
        <v>2.4971461187214612E-2</v>
      </c>
      <c r="T62" s="44">
        <f t="shared" si="269"/>
        <v>2.4971461187214612E-2</v>
      </c>
      <c r="U62" s="44">
        <f t="shared" si="269"/>
        <v>2.4971461187214612E-2</v>
      </c>
      <c r="V62" s="44">
        <f t="shared" si="269"/>
        <v>2.4971461187214612E-2</v>
      </c>
      <c r="Y62" s="44">
        <f>$D$12</f>
        <v>2.4971461187214612E-2</v>
      </c>
      <c r="Z62" s="44">
        <f t="shared" ref="Z62:AC62" si="270">$D$12</f>
        <v>2.4971461187214612E-2</v>
      </c>
      <c r="AA62" s="44">
        <f t="shared" si="270"/>
        <v>2.4971461187214612E-2</v>
      </c>
      <c r="AB62" s="44">
        <f t="shared" si="270"/>
        <v>2.4971461187214612E-2</v>
      </c>
      <c r="AC62" s="44">
        <f t="shared" si="270"/>
        <v>2.4971461187214612E-2</v>
      </c>
      <c r="AK62" s="142"/>
      <c r="AN62" s="587" t="s">
        <v>429</v>
      </c>
      <c r="AO62" s="587"/>
      <c r="AP62" s="587"/>
      <c r="AQ62" s="587"/>
      <c r="AR62" s="587"/>
      <c r="AS62" s="587"/>
      <c r="AT62" s="587"/>
      <c r="AU62" s="587"/>
      <c r="AV62" s="587"/>
      <c r="AW62" s="587"/>
      <c r="AX62" s="142"/>
      <c r="AZ62" s="42" t="s">
        <v>291</v>
      </c>
      <c r="BA62" s="44">
        <f>$BA$12</f>
        <v>3.3295281582952814E-2</v>
      </c>
      <c r="BB62" s="44">
        <f>$BA$12</f>
        <v>3.3295281582952814E-2</v>
      </c>
      <c r="BC62" s="44">
        <f>$BA$12</f>
        <v>3.3295281582952814E-2</v>
      </c>
      <c r="BD62" s="44">
        <f>$BA$12</f>
        <v>3.3295281582952814E-2</v>
      </c>
      <c r="BE62" s="44">
        <f>$BA$12</f>
        <v>3.3295281582952814E-2</v>
      </c>
      <c r="BH62" s="44">
        <f>$BA$12</f>
        <v>3.3295281582952814E-2</v>
      </c>
      <c r="BI62" s="44">
        <f>$BA$12</f>
        <v>3.3295281582952814E-2</v>
      </c>
      <c r="BJ62" s="44">
        <f>$BA$12</f>
        <v>3.3295281582952814E-2</v>
      </c>
      <c r="BK62" s="44">
        <f>$BA$12</f>
        <v>3.3295281582952814E-2</v>
      </c>
      <c r="BL62" s="44">
        <f>$BA$12</f>
        <v>3.3295281582952814E-2</v>
      </c>
      <c r="BO62" s="44">
        <f>$BA$12</f>
        <v>3.3295281582952814E-2</v>
      </c>
      <c r="BP62" s="44">
        <f>$BA$12</f>
        <v>3.3295281582952814E-2</v>
      </c>
      <c r="BQ62" s="44">
        <f>$BA$12</f>
        <v>3.3295281582952814E-2</v>
      </c>
      <c r="BR62" s="44">
        <f>$BA$12</f>
        <v>3.3295281582952814E-2</v>
      </c>
      <c r="BS62" s="44">
        <f>$BA$12</f>
        <v>3.3295281582952814E-2</v>
      </c>
      <c r="BV62" s="44">
        <f>$BA$12</f>
        <v>3.3295281582952814E-2</v>
      </c>
      <c r="BW62" s="44">
        <f>$BA$12</f>
        <v>3.3295281582952814E-2</v>
      </c>
      <c r="BX62" s="44">
        <f>$BA$12</f>
        <v>3.3295281582952814E-2</v>
      </c>
      <c r="BY62" s="44">
        <f>$BA$12</f>
        <v>3.3295281582952814E-2</v>
      </c>
      <c r="BZ62" s="44">
        <f>$BA$12</f>
        <v>3.3295281582952814E-2</v>
      </c>
      <c r="CH62" s="142"/>
    </row>
    <row r="63" spans="1:86" ht="14.4" customHeight="1" x14ac:dyDescent="0.3">
      <c r="A63" s="142"/>
      <c r="C63" s="42" t="s">
        <v>308</v>
      </c>
      <c r="D63" s="44">
        <v>0</v>
      </c>
      <c r="E63" s="44">
        <v>0</v>
      </c>
      <c r="F63" s="44">
        <v>0</v>
      </c>
      <c r="G63" s="44">
        <v>0</v>
      </c>
      <c r="H63" s="44">
        <v>0</v>
      </c>
      <c r="K63" s="44">
        <v>0</v>
      </c>
      <c r="L63" s="44">
        <v>0</v>
      </c>
      <c r="M63" s="44">
        <v>0</v>
      </c>
      <c r="N63" s="44">
        <v>0</v>
      </c>
      <c r="O63" s="44">
        <v>0</v>
      </c>
      <c r="R63" s="44">
        <v>0</v>
      </c>
      <c r="S63" s="44">
        <v>0</v>
      </c>
      <c r="T63" s="44">
        <v>0</v>
      </c>
      <c r="U63" s="44">
        <v>0</v>
      </c>
      <c r="V63" s="44">
        <v>0</v>
      </c>
      <c r="Y63" s="44">
        <v>0</v>
      </c>
      <c r="Z63" s="44">
        <v>0</v>
      </c>
      <c r="AA63" s="44">
        <v>0</v>
      </c>
      <c r="AB63" s="44">
        <v>0</v>
      </c>
      <c r="AC63" s="44">
        <v>0</v>
      </c>
      <c r="AK63" s="142"/>
      <c r="AN63" s="587"/>
      <c r="AO63" s="587"/>
      <c r="AP63" s="587"/>
      <c r="AQ63" s="587"/>
      <c r="AR63" s="587"/>
      <c r="AS63" s="587"/>
      <c r="AT63" s="587"/>
      <c r="AU63" s="587"/>
      <c r="AV63" s="587"/>
      <c r="AW63" s="587"/>
      <c r="AX63" s="142"/>
      <c r="AZ63" s="42" t="s">
        <v>308</v>
      </c>
      <c r="BA63" s="44">
        <v>0</v>
      </c>
      <c r="BB63" s="44">
        <v>0</v>
      </c>
      <c r="BC63" s="44">
        <v>0</v>
      </c>
      <c r="BD63" s="44">
        <v>0</v>
      </c>
      <c r="BE63" s="44">
        <v>0</v>
      </c>
      <c r="BH63" s="44">
        <v>0</v>
      </c>
      <c r="BI63" s="44">
        <v>0</v>
      </c>
      <c r="BJ63" s="44">
        <v>0</v>
      </c>
      <c r="BK63" s="44">
        <v>0</v>
      </c>
      <c r="BL63" s="44">
        <v>0</v>
      </c>
      <c r="BO63" s="44">
        <v>0</v>
      </c>
      <c r="BP63" s="44">
        <v>0</v>
      </c>
      <c r="BQ63" s="44">
        <v>0</v>
      </c>
      <c r="BR63" s="44">
        <v>0</v>
      </c>
      <c r="BS63" s="44">
        <v>0</v>
      </c>
      <c r="BV63" s="44">
        <v>0</v>
      </c>
      <c r="BW63" s="44">
        <v>0</v>
      </c>
      <c r="BX63" s="44">
        <v>0</v>
      </c>
      <c r="BY63" s="44">
        <v>0</v>
      </c>
      <c r="BZ63" s="44">
        <v>0</v>
      </c>
      <c r="CH63" s="142"/>
    </row>
    <row r="64" spans="1:86" ht="30.6" customHeight="1" x14ac:dyDescent="0.3">
      <c r="A64" s="142"/>
      <c r="C64" s="42" t="s">
        <v>309</v>
      </c>
      <c r="D64" s="44">
        <f>D37</f>
        <v>31536000</v>
      </c>
      <c r="E64" s="44">
        <f>E37</f>
        <v>31536000</v>
      </c>
      <c r="F64" s="44">
        <f>F37</f>
        <v>31536000</v>
      </c>
      <c r="G64" s="44">
        <f>G37</f>
        <v>31536000</v>
      </c>
      <c r="H64" s="44">
        <f>H37</f>
        <v>31536000</v>
      </c>
      <c r="K64" s="44">
        <f>D37</f>
        <v>31536000</v>
      </c>
      <c r="L64" s="44">
        <f>E37</f>
        <v>31536000</v>
      </c>
      <c r="M64" s="44">
        <f>F37</f>
        <v>31536000</v>
      </c>
      <c r="N64" s="44">
        <f>G37</f>
        <v>31536000</v>
      </c>
      <c r="O64" s="44">
        <f>H37</f>
        <v>31536000</v>
      </c>
      <c r="R64" s="44">
        <f>D37</f>
        <v>31536000</v>
      </c>
      <c r="S64" s="44">
        <f>E37</f>
        <v>31536000</v>
      </c>
      <c r="T64" s="44">
        <f>F37</f>
        <v>31536000</v>
      </c>
      <c r="U64" s="44">
        <f>G37</f>
        <v>31536000</v>
      </c>
      <c r="V64" s="44">
        <f>H37</f>
        <v>31536000</v>
      </c>
      <c r="Y64" s="44">
        <f>D37</f>
        <v>31536000</v>
      </c>
      <c r="Z64" s="44">
        <f>E37</f>
        <v>31536000</v>
      </c>
      <c r="AA64" s="44">
        <f>F37</f>
        <v>31536000</v>
      </c>
      <c r="AB64" s="44">
        <f>G37</f>
        <v>31536000</v>
      </c>
      <c r="AC64" s="44">
        <f>H37</f>
        <v>31536000</v>
      </c>
      <c r="AK64" s="142"/>
      <c r="AN64" s="621" t="s">
        <v>448</v>
      </c>
      <c r="AO64" s="621"/>
      <c r="AP64" s="621"/>
      <c r="AQ64" s="621"/>
      <c r="AR64" s="621"/>
      <c r="AS64" s="621"/>
      <c r="AT64" s="621"/>
      <c r="AU64" s="621"/>
      <c r="AV64" s="621"/>
      <c r="AW64" s="621"/>
      <c r="AX64" s="142"/>
      <c r="AZ64" s="42" t="s">
        <v>309</v>
      </c>
      <c r="BA64" s="44">
        <f>BA37</f>
        <v>31536000</v>
      </c>
      <c r="BB64" s="44">
        <f>BB37</f>
        <v>31536000</v>
      </c>
      <c r="BC64" s="44">
        <f>BC37</f>
        <v>31536000</v>
      </c>
      <c r="BD64" s="44">
        <f>BD37</f>
        <v>31536000</v>
      </c>
      <c r="BE64" s="44">
        <f>BE37</f>
        <v>31536000</v>
      </c>
      <c r="BH64" s="44">
        <f>BA37</f>
        <v>31536000</v>
      </c>
      <c r="BI64" s="44">
        <f>BB37</f>
        <v>31536000</v>
      </c>
      <c r="BJ64" s="44">
        <f>BC37</f>
        <v>31536000</v>
      </c>
      <c r="BK64" s="44">
        <f>BD37</f>
        <v>31536000</v>
      </c>
      <c r="BL64" s="44">
        <f>BE37</f>
        <v>31536000</v>
      </c>
      <c r="BO64" s="44">
        <f>BA37</f>
        <v>31536000</v>
      </c>
      <c r="BP64" s="44">
        <f>BB37</f>
        <v>31536000</v>
      </c>
      <c r="BQ64" s="44">
        <f>BC37</f>
        <v>31536000</v>
      </c>
      <c r="BR64" s="44">
        <f>BD37</f>
        <v>31536000</v>
      </c>
      <c r="BS64" s="44">
        <f>BE37</f>
        <v>31536000</v>
      </c>
      <c r="BV64" s="44">
        <f>BA37</f>
        <v>31536000</v>
      </c>
      <c r="BW64" s="44">
        <f>BB37</f>
        <v>31536000</v>
      </c>
      <c r="BX64" s="44">
        <f>BC37</f>
        <v>31536000</v>
      </c>
      <c r="BY64" s="44">
        <f>BD37</f>
        <v>31536000</v>
      </c>
      <c r="BZ64" s="44">
        <f>BE37</f>
        <v>31536000</v>
      </c>
      <c r="CH64" s="142"/>
    </row>
    <row r="65" spans="1:86" ht="14.4" customHeight="1" x14ac:dyDescent="0.3">
      <c r="A65" s="142"/>
      <c r="C65" s="42" t="s">
        <v>450</v>
      </c>
      <c r="D65" s="44">
        <f>D38+0.1</f>
        <v>0.45444579780755179</v>
      </c>
      <c r="E65" s="44">
        <f t="shared" ref="E65:H65" si="271">E38+0.1</f>
        <v>0.45444579780755179</v>
      </c>
      <c r="F65" s="44">
        <f t="shared" si="271"/>
        <v>0.45444579780755179</v>
      </c>
      <c r="G65" s="44">
        <f t="shared" si="271"/>
        <v>0.45444579780755179</v>
      </c>
      <c r="H65" s="44">
        <f t="shared" si="271"/>
        <v>0.45444579780755179</v>
      </c>
      <c r="K65" s="44">
        <f>D38-0.1</f>
        <v>0.25444579780755183</v>
      </c>
      <c r="L65" s="44">
        <f t="shared" ref="L65:O65" si="272">E38-0.1</f>
        <v>0.25444579780755183</v>
      </c>
      <c r="M65" s="44">
        <f t="shared" si="272"/>
        <v>0.25444579780755183</v>
      </c>
      <c r="N65" s="44">
        <f t="shared" si="272"/>
        <v>0.25444579780755183</v>
      </c>
      <c r="O65" s="44">
        <f t="shared" si="272"/>
        <v>0.25444579780755183</v>
      </c>
      <c r="R65" s="44">
        <f>D38+0.1</f>
        <v>0.45444579780755179</v>
      </c>
      <c r="S65" s="44">
        <f t="shared" ref="S65:V65" si="273">E38+0.1</f>
        <v>0.45444579780755179</v>
      </c>
      <c r="T65" s="44">
        <f t="shared" si="273"/>
        <v>0.45444579780755179</v>
      </c>
      <c r="U65" s="44">
        <f t="shared" si="273"/>
        <v>0.45444579780755179</v>
      </c>
      <c r="V65" s="44">
        <f t="shared" si="273"/>
        <v>0.45444579780755179</v>
      </c>
      <c r="Y65" s="44">
        <f>D38-0.1</f>
        <v>0.25444579780755183</v>
      </c>
      <c r="Z65" s="44">
        <f t="shared" ref="Z65:AC65" si="274">E38-0.1</f>
        <v>0.25444579780755183</v>
      </c>
      <c r="AA65" s="44">
        <f t="shared" si="274"/>
        <v>0.25444579780755183</v>
      </c>
      <c r="AB65" s="44">
        <f t="shared" si="274"/>
        <v>0.25444579780755183</v>
      </c>
      <c r="AC65" s="44">
        <f t="shared" si="274"/>
        <v>0.25444579780755183</v>
      </c>
      <c r="AK65" s="142"/>
      <c r="AN65" s="620" t="s">
        <v>453</v>
      </c>
      <c r="AO65" s="620"/>
      <c r="AP65" s="620"/>
      <c r="AQ65" s="620"/>
      <c r="AR65" s="620"/>
      <c r="AS65" s="620"/>
      <c r="AT65" s="620"/>
      <c r="AU65" s="620"/>
      <c r="AV65" s="620"/>
      <c r="AW65" s="620"/>
      <c r="AX65" s="142"/>
      <c r="AZ65" s="42" t="s">
        <v>450</v>
      </c>
      <c r="BA65" s="44">
        <f>BA38+0.1</f>
        <v>0.45444579780755179</v>
      </c>
      <c r="BB65" s="44">
        <f t="shared" ref="BB65:BE65" si="275">BB38+0.1</f>
        <v>0.45444579780755179</v>
      </c>
      <c r="BC65" s="44">
        <f t="shared" si="275"/>
        <v>0.45444579780755179</v>
      </c>
      <c r="BD65" s="44">
        <f t="shared" si="275"/>
        <v>0.45444579780755179</v>
      </c>
      <c r="BE65" s="44">
        <f t="shared" si="275"/>
        <v>0.45444579780755179</v>
      </c>
      <c r="BH65" s="44">
        <f>BA38-0.1</f>
        <v>0.25444579780755183</v>
      </c>
      <c r="BI65" s="44">
        <f t="shared" ref="BI65" si="276">BB38-0.1</f>
        <v>0.25444579780755183</v>
      </c>
      <c r="BJ65" s="44">
        <f t="shared" ref="BJ65" si="277">BC38-0.1</f>
        <v>0.25444579780755183</v>
      </c>
      <c r="BK65" s="44">
        <f t="shared" ref="BK65" si="278">BD38-0.1</f>
        <v>0.25444579780755183</v>
      </c>
      <c r="BL65" s="44">
        <f t="shared" ref="BL65" si="279">BE38-0.1</f>
        <v>0.25444579780755183</v>
      </c>
      <c r="BO65" s="44">
        <f>BA38+0.1</f>
        <v>0.45444579780755179</v>
      </c>
      <c r="BP65" s="44">
        <f t="shared" ref="BP65" si="280">BB38+0.1</f>
        <v>0.45444579780755179</v>
      </c>
      <c r="BQ65" s="44">
        <f t="shared" ref="BQ65" si="281">BC38+0.1</f>
        <v>0.45444579780755179</v>
      </c>
      <c r="BR65" s="44">
        <f t="shared" ref="BR65" si="282">BD38+0.1</f>
        <v>0.45444579780755179</v>
      </c>
      <c r="BS65" s="44">
        <f t="shared" ref="BS65" si="283">BE38+0.1</f>
        <v>0.45444579780755179</v>
      </c>
      <c r="BV65" s="44">
        <f>BA38-0.1</f>
        <v>0.25444579780755183</v>
      </c>
      <c r="BW65" s="44">
        <f t="shared" ref="BW65" si="284">BB38-0.1</f>
        <v>0.25444579780755183</v>
      </c>
      <c r="BX65" s="44">
        <f t="shared" ref="BX65" si="285">BC38-0.1</f>
        <v>0.25444579780755183</v>
      </c>
      <c r="BY65" s="44">
        <f t="shared" ref="BY65" si="286">BD38-0.1</f>
        <v>0.25444579780755183</v>
      </c>
      <c r="BZ65" s="44">
        <f t="shared" ref="BZ65" si="287">BE38-0.1</f>
        <v>0.25444579780755183</v>
      </c>
      <c r="CH65" s="142"/>
    </row>
    <row r="66" spans="1:86" ht="15.6" customHeight="1" x14ac:dyDescent="0.3">
      <c r="A66" s="142"/>
      <c r="C66" s="42" t="s">
        <v>459</v>
      </c>
      <c r="D66" s="309">
        <f>D39</f>
        <v>1.2264000000000001E-2</v>
      </c>
      <c r="E66" s="309">
        <f t="shared" ref="E66:H66" si="288">E39</f>
        <v>1.2264000000000001E-2</v>
      </c>
      <c r="F66" s="309">
        <f t="shared" si="288"/>
        <v>1.2264000000000001E-2</v>
      </c>
      <c r="G66" s="309">
        <f t="shared" si="288"/>
        <v>1.2264000000000001E-2</v>
      </c>
      <c r="H66" s="309">
        <f t="shared" si="288"/>
        <v>1.2264000000000001E-2</v>
      </c>
      <c r="K66" s="309">
        <f>K39</f>
        <v>1.2264000000000001E-2</v>
      </c>
      <c r="L66" s="309">
        <f t="shared" ref="L66:O66" si="289">L39</f>
        <v>1.2264000000000001E-2</v>
      </c>
      <c r="M66" s="309">
        <f t="shared" si="289"/>
        <v>1.2264000000000001E-2</v>
      </c>
      <c r="N66" s="309">
        <f t="shared" si="289"/>
        <v>1.2264000000000001E-2</v>
      </c>
      <c r="O66" s="309">
        <f t="shared" si="289"/>
        <v>1.2264000000000001E-2</v>
      </c>
      <c r="R66" s="309">
        <f>R39</f>
        <v>1.2264000000000001E-2</v>
      </c>
      <c r="S66" s="309">
        <f t="shared" ref="S66:V66" si="290">S39</f>
        <v>1.2264000000000001E-2</v>
      </c>
      <c r="T66" s="309">
        <f t="shared" si="290"/>
        <v>1.2264000000000001E-2</v>
      </c>
      <c r="U66" s="309">
        <f t="shared" si="290"/>
        <v>1.2264000000000001E-2</v>
      </c>
      <c r="V66" s="309">
        <f t="shared" si="290"/>
        <v>1.2264000000000001E-2</v>
      </c>
      <c r="Y66" s="309">
        <f>Y39</f>
        <v>1.2264000000000001E-2</v>
      </c>
      <c r="Z66" s="309">
        <f t="shared" ref="Z66:AC66" si="291">Z39</f>
        <v>1.2264000000000001E-2</v>
      </c>
      <c r="AA66" s="309">
        <f t="shared" si="291"/>
        <v>1.2264000000000001E-2</v>
      </c>
      <c r="AB66" s="309">
        <f t="shared" si="291"/>
        <v>1.2264000000000001E-2</v>
      </c>
      <c r="AC66" s="309">
        <f t="shared" si="291"/>
        <v>1.2264000000000001E-2</v>
      </c>
      <c r="AK66" s="142"/>
      <c r="AN66" s="620"/>
      <c r="AO66" s="620"/>
      <c r="AP66" s="620"/>
      <c r="AQ66" s="620"/>
      <c r="AR66" s="620"/>
      <c r="AS66" s="620"/>
      <c r="AT66" s="620"/>
      <c r="AU66" s="620"/>
      <c r="AV66" s="620"/>
      <c r="AW66" s="620"/>
      <c r="AX66" s="142"/>
      <c r="AZ66" s="42" t="str">
        <f>C66</f>
        <v>Total lifetime operational losses (OL) [10],[15] (/1)</v>
      </c>
      <c r="BA66" s="309">
        <f>BA39</f>
        <v>9.1980000000000013E-3</v>
      </c>
      <c r="BB66" s="309">
        <f t="shared" ref="BB66:BE66" si="292">BB39</f>
        <v>9.1980000000000013E-3</v>
      </c>
      <c r="BC66" s="309">
        <f t="shared" si="292"/>
        <v>9.1980000000000013E-3</v>
      </c>
      <c r="BD66" s="309">
        <f t="shared" si="292"/>
        <v>9.1980000000000013E-3</v>
      </c>
      <c r="BE66" s="309">
        <f t="shared" si="292"/>
        <v>9.1980000000000013E-3</v>
      </c>
      <c r="BH66" s="309">
        <f>BH39</f>
        <v>9.1980000000000013E-3</v>
      </c>
      <c r="BI66" s="309">
        <f t="shared" ref="BI66:BL66" si="293">BI39</f>
        <v>9.1980000000000013E-3</v>
      </c>
      <c r="BJ66" s="309">
        <f t="shared" si="293"/>
        <v>9.1980000000000013E-3</v>
      </c>
      <c r="BK66" s="309">
        <f t="shared" si="293"/>
        <v>9.1980000000000013E-3</v>
      </c>
      <c r="BL66" s="309">
        <f t="shared" si="293"/>
        <v>9.1980000000000013E-3</v>
      </c>
      <c r="BO66" s="309">
        <f>BO39</f>
        <v>9.1980000000000013E-3</v>
      </c>
      <c r="BP66" s="309">
        <f t="shared" ref="BP66:BS66" si="294">BP39</f>
        <v>9.1980000000000013E-3</v>
      </c>
      <c r="BQ66" s="309">
        <f t="shared" si="294"/>
        <v>9.1980000000000013E-3</v>
      </c>
      <c r="BR66" s="309">
        <f t="shared" si="294"/>
        <v>9.1980000000000013E-3</v>
      </c>
      <c r="BS66" s="309">
        <f t="shared" si="294"/>
        <v>9.1980000000000013E-3</v>
      </c>
      <c r="BV66" s="309">
        <f>BV39</f>
        <v>9.1980000000000013E-3</v>
      </c>
      <c r="BW66" s="309">
        <f t="shared" ref="BW66:BZ66" si="295">BW39</f>
        <v>9.1980000000000013E-3</v>
      </c>
      <c r="BX66" s="309">
        <f t="shared" si="295"/>
        <v>9.1980000000000013E-3</v>
      </c>
      <c r="BY66" s="309">
        <f t="shared" si="295"/>
        <v>9.1980000000000013E-3</v>
      </c>
      <c r="BZ66" s="309">
        <f t="shared" si="295"/>
        <v>9.1980000000000013E-3</v>
      </c>
      <c r="CH66" s="142"/>
    </row>
    <row r="67" spans="1:86" ht="14.4" customHeight="1" x14ac:dyDescent="0.3">
      <c r="A67" s="142"/>
      <c r="C67" s="42" t="str">
        <f>'ESOIstatic 4W-car'!AZ65</f>
        <v>Charge losses ratio (CL) [15] (/1)</v>
      </c>
      <c r="D67" s="44">
        <f>D40+0.1</f>
        <v>0.31315468940316687</v>
      </c>
      <c r="E67" s="44">
        <f t="shared" ref="E67:H67" si="296">E40+0.1</f>
        <v>0.31315468940316687</v>
      </c>
      <c r="F67" s="44">
        <f t="shared" si="296"/>
        <v>0.31315468940316687</v>
      </c>
      <c r="G67" s="44">
        <f t="shared" si="296"/>
        <v>0.31315468940316687</v>
      </c>
      <c r="H67" s="44">
        <f t="shared" si="296"/>
        <v>0.31315468940316687</v>
      </c>
      <c r="K67" s="44">
        <f>D40+0.1</f>
        <v>0.31315468940316687</v>
      </c>
      <c r="L67" s="44">
        <f t="shared" ref="L67:O67" si="297">E40+0.1</f>
        <v>0.31315468940316687</v>
      </c>
      <c r="M67" s="44">
        <f t="shared" si="297"/>
        <v>0.31315468940316687</v>
      </c>
      <c r="N67" s="44">
        <f t="shared" si="297"/>
        <v>0.31315468940316687</v>
      </c>
      <c r="O67" s="44">
        <f t="shared" si="297"/>
        <v>0.31315468940316687</v>
      </c>
      <c r="R67" s="44">
        <f>D40-0.1</f>
        <v>0.11315468940316686</v>
      </c>
      <c r="S67" s="44">
        <f t="shared" ref="S67:V67" si="298">E40-0.1</f>
        <v>0.11315468940316686</v>
      </c>
      <c r="T67" s="44">
        <f t="shared" si="298"/>
        <v>0.11315468940316686</v>
      </c>
      <c r="U67" s="44">
        <f t="shared" si="298"/>
        <v>0.11315468940316686</v>
      </c>
      <c r="V67" s="44">
        <f t="shared" si="298"/>
        <v>0.11315468940316686</v>
      </c>
      <c r="Y67" s="44">
        <f>D40-0.1</f>
        <v>0.11315468940316686</v>
      </c>
      <c r="Z67" s="44">
        <f t="shared" ref="Z67:AC67" si="299">E40-0.1</f>
        <v>0.11315468940316686</v>
      </c>
      <c r="AA67" s="44">
        <f t="shared" si="299"/>
        <v>0.11315468940316686</v>
      </c>
      <c r="AB67" s="44">
        <f t="shared" si="299"/>
        <v>0.11315468940316686</v>
      </c>
      <c r="AC67" s="44">
        <f t="shared" si="299"/>
        <v>0.11315468940316686</v>
      </c>
      <c r="AK67" s="142"/>
      <c r="AN67" s="620"/>
      <c r="AO67" s="620"/>
      <c r="AP67" s="620"/>
      <c r="AQ67" s="620"/>
      <c r="AR67" s="620"/>
      <c r="AS67" s="620"/>
      <c r="AT67" s="620"/>
      <c r="AU67" s="620"/>
      <c r="AV67" s="620"/>
      <c r="AW67" s="620"/>
      <c r="AX67" s="142"/>
      <c r="AZ67" s="42" t="str">
        <f>C67</f>
        <v>Charge losses ratio (CL) [15] (/1)</v>
      </c>
      <c r="BA67" s="44">
        <f>BA40+0.1</f>
        <v>0.31315468940316687</v>
      </c>
      <c r="BB67" s="44">
        <f t="shared" ref="BB67:BE67" si="300">BB40+0.1</f>
        <v>0.31315468940316687</v>
      </c>
      <c r="BC67" s="44">
        <f t="shared" si="300"/>
        <v>0.31315468940316687</v>
      </c>
      <c r="BD67" s="44">
        <f t="shared" si="300"/>
        <v>0.31315468940316687</v>
      </c>
      <c r="BE67" s="44">
        <f t="shared" si="300"/>
        <v>0.31315468940316687</v>
      </c>
      <c r="BH67" s="44">
        <f>BA40+0.1</f>
        <v>0.31315468940316687</v>
      </c>
      <c r="BI67" s="44">
        <f t="shared" ref="BI67" si="301">BB40+0.1</f>
        <v>0.31315468940316687</v>
      </c>
      <c r="BJ67" s="44">
        <f t="shared" ref="BJ67" si="302">BC40+0.1</f>
        <v>0.31315468940316687</v>
      </c>
      <c r="BK67" s="44">
        <f t="shared" ref="BK67" si="303">BD40+0.1</f>
        <v>0.31315468940316687</v>
      </c>
      <c r="BL67" s="44">
        <f t="shared" ref="BL67" si="304">BE40+0.1</f>
        <v>0.31315468940316687</v>
      </c>
      <c r="BO67" s="44">
        <f>BA40-0.1</f>
        <v>0.11315468940316686</v>
      </c>
      <c r="BP67" s="44">
        <f t="shared" ref="BP67" si="305">BB40-0.1</f>
        <v>0.11315468940316686</v>
      </c>
      <c r="BQ67" s="44">
        <f t="shared" ref="BQ67" si="306">BC40-0.1</f>
        <v>0.11315468940316686</v>
      </c>
      <c r="BR67" s="44">
        <f t="shared" ref="BR67" si="307">BD40-0.1</f>
        <v>0.11315468940316686</v>
      </c>
      <c r="BS67" s="44">
        <f t="shared" ref="BS67" si="308">BE40-0.1</f>
        <v>0.11315468940316686</v>
      </c>
      <c r="BV67" s="44">
        <f>BA40-0.1</f>
        <v>0.11315468940316686</v>
      </c>
      <c r="BW67" s="44">
        <f t="shared" ref="BW67" si="309">BB40-0.1</f>
        <v>0.11315468940316686</v>
      </c>
      <c r="BX67" s="44">
        <f t="shared" ref="BX67" si="310">BC40-0.1</f>
        <v>0.11315468940316686</v>
      </c>
      <c r="BY67" s="44">
        <f t="shared" ref="BY67" si="311">BD40-0.1</f>
        <v>0.11315468940316686</v>
      </c>
      <c r="BZ67" s="44">
        <f t="shared" ref="BZ67" si="312">BE40-0.1</f>
        <v>0.11315468940316686</v>
      </c>
      <c r="CH67" s="142"/>
    </row>
    <row r="68" spans="1:86" x14ac:dyDescent="0.3">
      <c r="A68" s="142"/>
      <c r="C68" s="42" t="s">
        <v>303</v>
      </c>
      <c r="D68" s="43">
        <f>D64*D62*D59*(1-D66)*(1-D65)</f>
        <v>4243550.2629719852</v>
      </c>
      <c r="E68" s="43">
        <f>E64*E62*E59*(1-E66)*(1-E65)</f>
        <v>4243550.2629719852</v>
      </c>
      <c r="F68" s="43">
        <f>F64*F62*F59*(1-F66)*(1-F65)</f>
        <v>4243550.2629719852</v>
      </c>
      <c r="G68" s="43">
        <f>G64*G62*G59*(1-G66)*(1-G65)</f>
        <v>4243550.2629719852</v>
      </c>
      <c r="H68" s="43">
        <f>H64*H62*H59*(1-H66)*(1-H65)</f>
        <v>4243550.2629719852</v>
      </c>
      <c r="K68" s="43">
        <f>K64*K62*K59*(1-K66)*(1-K65)</f>
        <v>5799234.4629719844</v>
      </c>
      <c r="L68" s="43">
        <f>L64*L62*L59*(1-L66)*(1-L65)</f>
        <v>5799234.4629719844</v>
      </c>
      <c r="M68" s="43">
        <f>M64*M62*M59*(1-M66)*(1-M65)</f>
        <v>5799234.4629719844</v>
      </c>
      <c r="N68" s="43">
        <f>N64*N62*N59*(1-N66)*(1-N65)</f>
        <v>5799234.4629719844</v>
      </c>
      <c r="O68" s="43">
        <f>O64*O62*O59*(1-O66)*(1-O65)</f>
        <v>5799234.4629719844</v>
      </c>
      <c r="R68" s="43">
        <f>R64*R62*R59*(1-R66)*(1-R65)</f>
        <v>4243550.2629719852</v>
      </c>
      <c r="S68" s="43">
        <f>S64*S62*S59*(1-S66)*(1-S65)</f>
        <v>4243550.2629719852</v>
      </c>
      <c r="T68" s="43">
        <f>T64*T62*T59*(1-T66)*(1-T65)</f>
        <v>4243550.2629719852</v>
      </c>
      <c r="U68" s="43">
        <f>U64*U62*U59*(1-U66)*(1-U65)</f>
        <v>4243550.2629719852</v>
      </c>
      <c r="V68" s="43">
        <f>V64*V62*V59*(1-V66)*(1-V65)</f>
        <v>4243550.2629719852</v>
      </c>
      <c r="Y68" s="43">
        <f>Y64*Y62*Y59*(1-Y66)*(1-Y65)</f>
        <v>5799234.4629719844</v>
      </c>
      <c r="Z68" s="43">
        <f>Z64*Z62*Z59*(1-Z66)*(1-Z65)</f>
        <v>5799234.4629719844</v>
      </c>
      <c r="AA68" s="43">
        <f>AA64*AA62*AA59*(1-AA66)*(1-AA65)</f>
        <v>5799234.4629719844</v>
      </c>
      <c r="AB68" s="43">
        <f>AB64*AB62*AB59*(1-AB66)*(1-AB65)</f>
        <v>5799234.4629719844</v>
      </c>
      <c r="AC68" s="43">
        <f>AC64*AC62*AC59*(1-AC66)*(1-AC65)</f>
        <v>5799234.4629719844</v>
      </c>
      <c r="AK68" s="142"/>
      <c r="AX68" s="142"/>
      <c r="AZ68" s="42" t="s">
        <v>303</v>
      </c>
      <c r="BA68" s="43">
        <f>BA64*BA62*BA59*(1-BA66)*(1-BA65)</f>
        <v>5675630.0437271614</v>
      </c>
      <c r="BB68" s="43">
        <f>BB64*BB62*BB59*(1-BB66)*(1-BB65)</f>
        <v>5675630.0437271614</v>
      </c>
      <c r="BC68" s="43">
        <f>BC64*BC62*BC59*(1-BC66)*(1-BC65)</f>
        <v>5675630.0437271614</v>
      </c>
      <c r="BD68" s="43">
        <f>BD64*BD62*BD59*(1-BD66)*(1-BD65)</f>
        <v>5675630.0437271614</v>
      </c>
      <c r="BE68" s="43">
        <f>BE64*BE62*BE59*(1-BE66)*(1-BE65)</f>
        <v>5675630.0437271614</v>
      </c>
      <c r="BH68" s="43">
        <f>BH64*BH62*BH59*(1-BH66)*(1-BH65)</f>
        <v>7756314.2437271615</v>
      </c>
      <c r="BI68" s="43">
        <f>BI64*BI62*BI59*(1-BI66)*(1-BI65)</f>
        <v>7756314.2437271615</v>
      </c>
      <c r="BJ68" s="43">
        <f>BJ64*BJ62*BJ59*(1-BJ66)*(1-BJ65)</f>
        <v>7756314.2437271615</v>
      </c>
      <c r="BK68" s="43">
        <f>BK64*BK62*BK59*(1-BK66)*(1-BK65)</f>
        <v>7756314.2437271615</v>
      </c>
      <c r="BL68" s="43">
        <f>BL64*BL62*BL59*(1-BL66)*(1-BL65)</f>
        <v>7756314.2437271615</v>
      </c>
      <c r="BO68" s="43">
        <f>BO64*BO62*BO59*(1-BO66)*(1-BO65)</f>
        <v>5675630.0437271614</v>
      </c>
      <c r="BP68" s="43">
        <f>BP64*BP62*BP59*(1-BP66)*(1-BP65)</f>
        <v>5675630.0437271614</v>
      </c>
      <c r="BQ68" s="43">
        <f>BQ64*BQ62*BQ59*(1-BQ66)*(1-BQ65)</f>
        <v>5675630.0437271614</v>
      </c>
      <c r="BR68" s="43">
        <f>BR64*BR62*BR59*(1-BR66)*(1-BR65)</f>
        <v>5675630.0437271614</v>
      </c>
      <c r="BS68" s="43">
        <f>BS64*BS62*BS59*(1-BS66)*(1-BS65)</f>
        <v>5675630.0437271614</v>
      </c>
      <c r="BV68" s="43">
        <f>BV64*BV62*BV59*(1-BV66)*(1-BV65)</f>
        <v>7756314.2437271615</v>
      </c>
      <c r="BW68" s="43">
        <f>BW64*BW62*BW59*(1-BW66)*(1-BW65)</f>
        <v>7756314.2437271615</v>
      </c>
      <c r="BX68" s="43">
        <f>BX64*BX62*BX59*(1-BX66)*(1-BX65)</f>
        <v>7756314.2437271615</v>
      </c>
      <c r="BY68" s="43">
        <f>BY64*BY62*BY59*(1-BY66)*(1-BY65)</f>
        <v>7756314.2437271615</v>
      </c>
      <c r="BZ68" s="43">
        <f>BZ64*BZ62*BZ59*(1-BZ66)*(1-BZ65)</f>
        <v>7756314.2437271615</v>
      </c>
      <c r="CH68" s="142"/>
    </row>
    <row r="69" spans="1:86" x14ac:dyDescent="0.3">
      <c r="A69" s="142"/>
      <c r="C69" s="42" t="s">
        <v>304</v>
      </c>
      <c r="D69" s="43">
        <f>D64*D62*D59*(1-D66)</f>
        <v>7778421</v>
      </c>
      <c r="E69" s="43">
        <f>E64*E62*E59*(1-E66)</f>
        <v>7778421</v>
      </c>
      <c r="F69" s="43">
        <f>F64*F62*F59*(1-F66)</f>
        <v>7778421</v>
      </c>
      <c r="G69" s="43">
        <f>G64*G62*G59*(1-G66)</f>
        <v>7778421</v>
      </c>
      <c r="H69" s="43">
        <f>H64*H62*H59*(1-H66)</f>
        <v>7778421</v>
      </c>
      <c r="K69" s="43">
        <f>K64*K62*K59*(1-K66)</f>
        <v>7778421</v>
      </c>
      <c r="L69" s="43">
        <f>L64*L62*L59*(1-L66)</f>
        <v>7778421</v>
      </c>
      <c r="M69" s="43">
        <f>M64*M62*M59*(1-M66)</f>
        <v>7778421</v>
      </c>
      <c r="N69" s="43">
        <f>N64*N62*N59*(1-N66)</f>
        <v>7778421</v>
      </c>
      <c r="O69" s="43">
        <f>O64*O62*O59*(1-O66)</f>
        <v>7778421</v>
      </c>
      <c r="R69" s="43">
        <f>R64*R62*R59*(1-R66)</f>
        <v>7778421</v>
      </c>
      <c r="S69" s="43">
        <f>S64*S62*S59*(1-S66)</f>
        <v>7778421</v>
      </c>
      <c r="T69" s="43">
        <f>T64*T62*T59*(1-T66)</f>
        <v>7778421</v>
      </c>
      <c r="U69" s="43">
        <f>U64*U62*U59*(1-U66)</f>
        <v>7778421</v>
      </c>
      <c r="V69" s="43">
        <f>V64*V62*V59*(1-V66)</f>
        <v>7778421</v>
      </c>
      <c r="Y69" s="43">
        <f>Y64*Y62*Y59*(1-Y66)</f>
        <v>7778421</v>
      </c>
      <c r="Z69" s="43">
        <f>Z64*Z62*Z59*(1-Z66)</f>
        <v>7778421</v>
      </c>
      <c r="AA69" s="43">
        <f>AA64*AA62*AA59*(1-AA66)</f>
        <v>7778421</v>
      </c>
      <c r="AB69" s="43">
        <f>AB64*AB62*AB59*(1-AB66)</f>
        <v>7778421</v>
      </c>
      <c r="AC69" s="43">
        <f>AC64*AC62*AC59*(1-AC66)</f>
        <v>7778421</v>
      </c>
      <c r="AK69" s="142"/>
      <c r="AX69" s="142"/>
      <c r="AZ69" s="42" t="s">
        <v>304</v>
      </c>
      <c r="BA69" s="43">
        <f>BA64*BA62*BA59*(1-BA66)</f>
        <v>10403421</v>
      </c>
      <c r="BB69" s="43">
        <f>BB64*BB62*BB59*(1-BB66)</f>
        <v>10403421</v>
      </c>
      <c r="BC69" s="43">
        <f>BC64*BC62*BC59*(1-BC66)</f>
        <v>10403421</v>
      </c>
      <c r="BD69" s="43">
        <f>BD64*BD62*BD59*(1-BD66)</f>
        <v>10403421</v>
      </c>
      <c r="BE69" s="43">
        <f>BE64*BE62*BE59*(1-BE66)</f>
        <v>10403421</v>
      </c>
      <c r="BH69" s="43">
        <f>BH64*BH62*BH59*(1-BH66)</f>
        <v>10403421</v>
      </c>
      <c r="BI69" s="43">
        <f>BI64*BI62*BI59*(1-BI66)</f>
        <v>10403421</v>
      </c>
      <c r="BJ69" s="43">
        <f>BJ64*BJ62*BJ59*(1-BJ66)</f>
        <v>10403421</v>
      </c>
      <c r="BK69" s="43">
        <f>BK64*BK62*BK59*(1-BK66)</f>
        <v>10403421</v>
      </c>
      <c r="BL69" s="43">
        <f>BL64*BL62*BL59*(1-BL66)</f>
        <v>10403421</v>
      </c>
      <c r="BO69" s="43">
        <f>BO64*BO62*BO59*(1-BO66)</f>
        <v>10403421</v>
      </c>
      <c r="BP69" s="43">
        <f>BP64*BP62*BP59*(1-BP66)</f>
        <v>10403421</v>
      </c>
      <c r="BQ69" s="43">
        <f>BQ64*BQ62*BQ59*(1-BQ66)</f>
        <v>10403421</v>
      </c>
      <c r="BR69" s="43">
        <f>BR64*BR62*BR59*(1-BR66)</f>
        <v>10403421</v>
      </c>
      <c r="BS69" s="43">
        <f>BS64*BS62*BS59*(1-BS66)</f>
        <v>10403421</v>
      </c>
      <c r="BV69" s="43">
        <f>BV64*BV62*BV59*(1-BV66)</f>
        <v>10403421</v>
      </c>
      <c r="BW69" s="43">
        <f>BW64*BW62*BW59*(1-BW66)</f>
        <v>10403421</v>
      </c>
      <c r="BX69" s="43">
        <f>BX64*BX62*BX59*(1-BX66)</f>
        <v>10403421</v>
      </c>
      <c r="BY69" s="43">
        <f>BY64*BY62*BY59*(1-BY66)</f>
        <v>10403421</v>
      </c>
      <c r="BZ69" s="43">
        <f>BZ64*BZ62*BZ59*(1-BZ66)</f>
        <v>10403421</v>
      </c>
      <c r="CH69" s="142"/>
    </row>
    <row r="70" spans="1:86" x14ac:dyDescent="0.3">
      <c r="A70" s="142"/>
      <c r="C70" s="42" t="s">
        <v>428</v>
      </c>
      <c r="D70" s="43">
        <f t="shared" ref="D70:H71" si="313">D43</f>
        <v>220165.02431000001</v>
      </c>
      <c r="E70" s="43">
        <f t="shared" si="313"/>
        <v>220165.02431000001</v>
      </c>
      <c r="F70" s="43">
        <f t="shared" si="313"/>
        <v>220165.02431000001</v>
      </c>
      <c r="G70" s="43">
        <f t="shared" si="313"/>
        <v>220165.02431000001</v>
      </c>
      <c r="H70" s="43">
        <f t="shared" si="313"/>
        <v>220165.02431000001</v>
      </c>
      <c r="K70" s="43">
        <f t="shared" ref="K70:O71" si="314">D43</f>
        <v>220165.02431000001</v>
      </c>
      <c r="L70" s="43">
        <f t="shared" si="314"/>
        <v>220165.02431000001</v>
      </c>
      <c r="M70" s="43">
        <f t="shared" si="314"/>
        <v>220165.02431000001</v>
      </c>
      <c r="N70" s="43">
        <f t="shared" si="314"/>
        <v>220165.02431000001</v>
      </c>
      <c r="O70" s="43">
        <f t="shared" si="314"/>
        <v>220165.02431000001</v>
      </c>
      <c r="R70" s="43">
        <f t="shared" ref="R70:V71" si="315">D43</f>
        <v>220165.02431000001</v>
      </c>
      <c r="S70" s="43">
        <f t="shared" si="315"/>
        <v>220165.02431000001</v>
      </c>
      <c r="T70" s="43">
        <f t="shared" si="315"/>
        <v>220165.02431000001</v>
      </c>
      <c r="U70" s="43">
        <f t="shared" si="315"/>
        <v>220165.02431000001</v>
      </c>
      <c r="V70" s="43">
        <f t="shared" si="315"/>
        <v>220165.02431000001</v>
      </c>
      <c r="Y70" s="43">
        <f t="shared" ref="Y70:AC71" si="316">D43</f>
        <v>220165.02431000001</v>
      </c>
      <c r="Z70" s="43">
        <f t="shared" si="316"/>
        <v>220165.02431000001</v>
      </c>
      <c r="AA70" s="43">
        <f t="shared" si="316"/>
        <v>220165.02431000001</v>
      </c>
      <c r="AB70" s="43">
        <f t="shared" si="316"/>
        <v>220165.02431000001</v>
      </c>
      <c r="AC70" s="43">
        <f t="shared" si="316"/>
        <v>220165.02431000001</v>
      </c>
      <c r="AK70" s="142"/>
      <c r="AX70" s="142"/>
      <c r="AZ70" s="42" t="s">
        <v>428</v>
      </c>
      <c r="BA70" s="43">
        <f>BA43</f>
        <v>220165.02431000001</v>
      </c>
      <c r="BB70" s="43">
        <f>BB43</f>
        <v>220165.02431000001</v>
      </c>
      <c r="BC70" s="43">
        <f>BC43</f>
        <v>220165.02431000001</v>
      </c>
      <c r="BD70" s="43">
        <f>BD43</f>
        <v>220165.02431000001</v>
      </c>
      <c r="BE70" s="43">
        <f>BE43</f>
        <v>220165.02431000001</v>
      </c>
      <c r="BH70" s="43">
        <f>BA43</f>
        <v>220165.02431000001</v>
      </c>
      <c r="BI70" s="43">
        <f>BB43</f>
        <v>220165.02431000001</v>
      </c>
      <c r="BJ70" s="43">
        <f>BC43</f>
        <v>220165.02431000001</v>
      </c>
      <c r="BK70" s="43">
        <f>BD43</f>
        <v>220165.02431000001</v>
      </c>
      <c r="BL70" s="43">
        <f>BE43</f>
        <v>220165.02431000001</v>
      </c>
      <c r="BO70" s="43">
        <f>BA43</f>
        <v>220165.02431000001</v>
      </c>
      <c r="BP70" s="43">
        <f>BB43</f>
        <v>220165.02431000001</v>
      </c>
      <c r="BQ70" s="43">
        <f>BC43</f>
        <v>220165.02431000001</v>
      </c>
      <c r="BR70" s="43">
        <f>BD43</f>
        <v>220165.02431000001</v>
      </c>
      <c r="BS70" s="43">
        <f>BE43</f>
        <v>220165.02431000001</v>
      </c>
      <c r="BV70" s="43">
        <f>BA43</f>
        <v>220165.02431000001</v>
      </c>
      <c r="BW70" s="43">
        <f>BB43</f>
        <v>220165.02431000001</v>
      </c>
      <c r="BX70" s="43">
        <f>BC43</f>
        <v>220165.02431000001</v>
      </c>
      <c r="BY70" s="43">
        <f>BD43</f>
        <v>220165.02431000001</v>
      </c>
      <c r="BZ70" s="43">
        <f>BE43</f>
        <v>220165.02431000001</v>
      </c>
      <c r="CH70" s="142"/>
    </row>
    <row r="71" spans="1:86" x14ac:dyDescent="0.3">
      <c r="A71" s="142"/>
      <c r="C71" s="42" t="s">
        <v>305</v>
      </c>
      <c r="D71" s="43">
        <f t="shared" si="313"/>
        <v>29003.817150000003</v>
      </c>
      <c r="E71" s="43">
        <f t="shared" si="313"/>
        <v>29003.817150000003</v>
      </c>
      <c r="F71" s="43">
        <f t="shared" si="313"/>
        <v>29003.817150000003</v>
      </c>
      <c r="G71" s="43">
        <f t="shared" si="313"/>
        <v>29003.817150000003</v>
      </c>
      <c r="H71" s="43">
        <f t="shared" si="313"/>
        <v>29003.817150000003</v>
      </c>
      <c r="K71" s="43">
        <f t="shared" si="314"/>
        <v>29003.817150000003</v>
      </c>
      <c r="L71" s="43">
        <f t="shared" si="314"/>
        <v>29003.817150000003</v>
      </c>
      <c r="M71" s="43">
        <f t="shared" si="314"/>
        <v>29003.817150000003</v>
      </c>
      <c r="N71" s="43">
        <f t="shared" si="314"/>
        <v>29003.817150000003</v>
      </c>
      <c r="O71" s="43">
        <f t="shared" si="314"/>
        <v>29003.817150000003</v>
      </c>
      <c r="R71" s="43">
        <f t="shared" si="315"/>
        <v>29003.817150000003</v>
      </c>
      <c r="S71" s="43">
        <f t="shared" si="315"/>
        <v>29003.817150000003</v>
      </c>
      <c r="T71" s="43">
        <f t="shared" si="315"/>
        <v>29003.817150000003</v>
      </c>
      <c r="U71" s="43">
        <f t="shared" si="315"/>
        <v>29003.817150000003</v>
      </c>
      <c r="V71" s="43">
        <f t="shared" si="315"/>
        <v>29003.817150000003</v>
      </c>
      <c r="Y71" s="43">
        <f t="shared" si="316"/>
        <v>29003.817150000003</v>
      </c>
      <c r="Z71" s="43">
        <f t="shared" si="316"/>
        <v>29003.817150000003</v>
      </c>
      <c r="AA71" s="43">
        <f t="shared" si="316"/>
        <v>29003.817150000003</v>
      </c>
      <c r="AB71" s="43">
        <f t="shared" si="316"/>
        <v>29003.817150000003</v>
      </c>
      <c r="AC71" s="43">
        <f t="shared" si="316"/>
        <v>29003.817150000003</v>
      </c>
      <c r="AK71" s="142"/>
      <c r="AX71" s="142"/>
      <c r="AZ71" s="42" t="s">
        <v>305</v>
      </c>
      <c r="BA71" s="43">
        <f>BA44</f>
        <v>29003.817150000003</v>
      </c>
      <c r="BB71" s="43">
        <f t="shared" ref="BB71:BE71" si="317">BB44</f>
        <v>29003.817150000003</v>
      </c>
      <c r="BC71" s="43">
        <f t="shared" si="317"/>
        <v>29003.817150000003</v>
      </c>
      <c r="BD71" s="43">
        <f t="shared" si="317"/>
        <v>29003.817150000003</v>
      </c>
      <c r="BE71" s="43">
        <f t="shared" si="317"/>
        <v>29003.817150000003</v>
      </c>
      <c r="BH71" s="43">
        <f>BA44</f>
        <v>29003.817150000003</v>
      </c>
      <c r="BI71" s="43">
        <f t="shared" ref="BI71:BL71" si="318">BB44</f>
        <v>29003.817150000003</v>
      </c>
      <c r="BJ71" s="43">
        <f t="shared" si="318"/>
        <v>29003.817150000003</v>
      </c>
      <c r="BK71" s="43">
        <f t="shared" si="318"/>
        <v>29003.817150000003</v>
      </c>
      <c r="BL71" s="43">
        <f t="shared" si="318"/>
        <v>29003.817150000003</v>
      </c>
      <c r="BO71" s="43">
        <f>BA44</f>
        <v>29003.817150000003</v>
      </c>
      <c r="BP71" s="43">
        <f t="shared" ref="BP71:BS71" si="319">BB44</f>
        <v>29003.817150000003</v>
      </c>
      <c r="BQ71" s="43">
        <f t="shared" si="319"/>
        <v>29003.817150000003</v>
      </c>
      <c r="BR71" s="43">
        <f t="shared" si="319"/>
        <v>29003.817150000003</v>
      </c>
      <c r="BS71" s="43">
        <f t="shared" si="319"/>
        <v>29003.817150000003</v>
      </c>
      <c r="BV71" s="43">
        <f>BA44</f>
        <v>29003.817150000003</v>
      </c>
      <c r="BW71" s="43">
        <f t="shared" ref="BW71:BZ71" si="320">BB44</f>
        <v>29003.817150000003</v>
      </c>
      <c r="BX71" s="43">
        <f t="shared" si="320"/>
        <v>29003.817150000003</v>
      </c>
      <c r="BY71" s="43">
        <f t="shared" si="320"/>
        <v>29003.817150000003</v>
      </c>
      <c r="BZ71" s="43">
        <f t="shared" si="320"/>
        <v>29003.817150000003</v>
      </c>
      <c r="CH71" s="142"/>
    </row>
    <row r="72" spans="1:86" ht="15.6" x14ac:dyDescent="0.3">
      <c r="A72" s="142"/>
      <c r="C72" s="46" t="s">
        <v>156</v>
      </c>
      <c r="D72" s="47">
        <f>D69/((D60*$D$15)+D69*D63)</f>
        <v>2.775809144483425</v>
      </c>
      <c r="E72" s="47">
        <f>E69/((E60*$D$15)+E69*E63)</f>
        <v>3.8270088717413371</v>
      </c>
      <c r="F72" s="47">
        <f>F69/((F60*$D$15)+F69*F63)</f>
        <v>3.8879398225365347</v>
      </c>
      <c r="G72" s="47">
        <f>G69/((G60*$D$15)+G69*G63)</f>
        <v>3.9704517225279701</v>
      </c>
      <c r="H72" s="47">
        <f>H69/((H60*$D$15)+H69*H63)</f>
        <v>3.7656006547959988</v>
      </c>
      <c r="K72" s="47">
        <f>K69/((K60*$D$15)+K69*K63)</f>
        <v>2.775809144483425</v>
      </c>
      <c r="L72" s="47">
        <f>L69/((L60*$D$15)+L69*L63)</f>
        <v>3.8270088717413371</v>
      </c>
      <c r="M72" s="47">
        <f>M69/((M60*$D$15)+M69*M63)</f>
        <v>3.8879398225365347</v>
      </c>
      <c r="N72" s="47">
        <f>N69/((N60*$D$15)+N69*N63)</f>
        <v>3.9704517225279701</v>
      </c>
      <c r="O72" s="47">
        <f>O69/((O60*$D$15)+O69*O63)</f>
        <v>3.7656006547959988</v>
      </c>
      <c r="R72" s="47">
        <f>R69/((R60*$D$15)+R69*R63)</f>
        <v>2.775809144483425</v>
      </c>
      <c r="S72" s="47">
        <f>S69/((S60*$D$15)+S69*S63)</f>
        <v>3.8270088717413371</v>
      </c>
      <c r="T72" s="47">
        <f>T69/((T60*$D$15)+T69*T63)</f>
        <v>3.8879398225365347</v>
      </c>
      <c r="U72" s="47">
        <f>U69/((U60*$D$15)+U69*U63)</f>
        <v>3.9704517225279701</v>
      </c>
      <c r="V72" s="47">
        <f>V69/((V60*$D$15)+V69*V63)</f>
        <v>3.7656006547959988</v>
      </c>
      <c r="Y72" s="47">
        <f>Y69/((Y60*$D$15)+Y69*Y63)</f>
        <v>2.775809144483425</v>
      </c>
      <c r="Z72" s="47">
        <f>Z69/((Z60*$D$15)+Z69*Z63)</f>
        <v>3.8270088717413371</v>
      </c>
      <c r="AA72" s="47">
        <f>AA69/((AA60*$D$15)+AA69*AA63)</f>
        <v>3.8879398225365347</v>
      </c>
      <c r="AB72" s="47">
        <f>AB69/((AB60*$D$15)+AB69*AB63)</f>
        <v>3.9704517225279701</v>
      </c>
      <c r="AC72" s="47">
        <f>AC69/((AC60*$D$15)+AC69*AC63)</f>
        <v>3.7656006547959988</v>
      </c>
      <c r="AK72" s="142"/>
      <c r="AX72" s="142"/>
      <c r="AZ72" s="46" t="s">
        <v>156</v>
      </c>
      <c r="BA72" s="47">
        <f>BA69/((BA60*$BA$15)+BA69*BA63)</f>
        <v>3.7125672608503573</v>
      </c>
      <c r="BB72" s="47">
        <f>BB69/((BB60*$BA$15)+BB69*BB63)</f>
        <v>5.118517558185669</v>
      </c>
      <c r="BC72" s="47">
        <f>BC69/((BC60*$BA$15)+BC69*BC63)</f>
        <v>5.2000110043558783</v>
      </c>
      <c r="BD72" s="47">
        <f>BD69/((BD60*$BA$15)+BD69*BD63)</f>
        <v>5.3103683677745979</v>
      </c>
      <c r="BE72" s="47">
        <f>BE69/((BE60*$BA$15)+BE69*BE63)</f>
        <v>5.0363857818596403</v>
      </c>
      <c r="BH72" s="47">
        <f>BH69/((BH60*$BA$15)+BH69*BH63)</f>
        <v>3.7125672608503573</v>
      </c>
      <c r="BI72" s="47">
        <f>BI69/((BI60*$BA$15)+BI69*BI63)</f>
        <v>5.118517558185669</v>
      </c>
      <c r="BJ72" s="47">
        <f>BJ69/((BJ60*$BA$15)+BJ69*BJ63)</f>
        <v>5.2000110043558783</v>
      </c>
      <c r="BK72" s="47">
        <f>BK69/((BK60*$BA$15)+BK69*BK63)</f>
        <v>5.3103683677745979</v>
      </c>
      <c r="BL72" s="47">
        <f>BL69/((BL60*$BA$15)+BL69*BL63)</f>
        <v>5.0363857818596403</v>
      </c>
      <c r="BO72" s="47">
        <f>BO69/((BO60*$BA$15)+BO69*BO63)</f>
        <v>3.7125672608503573</v>
      </c>
      <c r="BP72" s="47">
        <f>BP69/((BP60*$BA$15)+BP69*BP63)</f>
        <v>5.118517558185669</v>
      </c>
      <c r="BQ72" s="47">
        <f>BQ69/((BQ60*$BA$15)+BQ69*BQ63)</f>
        <v>5.2000110043558783</v>
      </c>
      <c r="BR72" s="47">
        <f>BR69/((BR60*$BA$15)+BR69*BR63)</f>
        <v>5.3103683677745979</v>
      </c>
      <c r="BS72" s="47">
        <f>BS69/((BS60*$BA$15)+BS69*BS63)</f>
        <v>5.0363857818596403</v>
      </c>
      <c r="BV72" s="47">
        <f>BV69/((BV60*$BA$15)+BV69*BV63)</f>
        <v>3.7125672608503573</v>
      </c>
      <c r="BW72" s="47">
        <f>BW69/((BW60*$BA$15)+BW69*BW63)</f>
        <v>5.118517558185669</v>
      </c>
      <c r="BX72" s="47">
        <f>BX69/((BX60*$BA$15)+BX69*BX63)</f>
        <v>5.2000110043558783</v>
      </c>
      <c r="BY72" s="47">
        <f>BY69/((BY60*$BA$15)+BY69*BY63)</f>
        <v>5.3103683677745979</v>
      </c>
      <c r="BZ72" s="47">
        <f>BZ69/((BZ60*$BA$15)+BZ69*BZ63)</f>
        <v>5.0363857818596403</v>
      </c>
      <c r="CH72" s="142"/>
    </row>
    <row r="73" spans="1:86" ht="15.6" x14ac:dyDescent="0.3">
      <c r="A73" s="142"/>
      <c r="C73" s="46" t="s">
        <v>157</v>
      </c>
      <c r="D73" s="48">
        <f>D68/((D61+D70+D71)*$BA$15+(D69*D67))</f>
        <v>0.76318094231299749</v>
      </c>
      <c r="E73" s="48">
        <f t="shared" ref="E73:H73" si="321">E68/((E61+E70+E71)*$BA$15+(E69*E67))</f>
        <v>0.89461700076087436</v>
      </c>
      <c r="F73" s="48">
        <f t="shared" si="321"/>
        <v>0.90066502602571985</v>
      </c>
      <c r="G73" s="48">
        <f t="shared" si="321"/>
        <v>0.90877425071720763</v>
      </c>
      <c r="H73" s="48">
        <f t="shared" si="321"/>
        <v>0.8852824162181675</v>
      </c>
      <c r="K73" s="48">
        <f>K68/((K61+K70+K71)*$BA$15+(K69*K67))</f>
        <v>1.0429628372176507</v>
      </c>
      <c r="L73" s="48">
        <f t="shared" ref="L73:O73" si="322">L68/((L61+L70+L71)*$BA$15+(L69*L67))</f>
        <v>1.2225833136095805</v>
      </c>
      <c r="M73" s="48">
        <f t="shared" si="322"/>
        <v>1.2308485430460885</v>
      </c>
      <c r="N73" s="48">
        <f t="shared" si="322"/>
        <v>1.2419306069747773</v>
      </c>
      <c r="O73" s="48">
        <f t="shared" si="322"/>
        <v>1.2098266732912264</v>
      </c>
      <c r="R73" s="48">
        <f>R68/((R61+R70+R71)*$BA$15+(R69*R67))</f>
        <v>1.0596525370768946</v>
      </c>
      <c r="S73" s="48">
        <f t="shared" ref="S73:V73" si="323">S68/((S61+S70+S71)*$BA$15+(S69*S67))</f>
        <v>1.3312085656793438</v>
      </c>
      <c r="T73" s="48">
        <f t="shared" si="323"/>
        <v>1.3446444644347586</v>
      </c>
      <c r="U73" s="48">
        <f t="shared" si="323"/>
        <v>1.3627995996438165</v>
      </c>
      <c r="V73" s="48">
        <f t="shared" si="323"/>
        <v>1.3106445914309472</v>
      </c>
      <c r="Y73" s="48">
        <f>Y68/((Y61+Y70+Y71)*$BA$15+(Y69*Y67))</f>
        <v>1.448120825953934</v>
      </c>
      <c r="Z73" s="48">
        <f t="shared" ref="Z73:AC73" si="324">Z68/((Z61+Z70+Z71)*$BA$15+(Z69*Z67))</f>
        <v>1.8192292097618359</v>
      </c>
      <c r="AA73" s="48">
        <f t="shared" si="324"/>
        <v>1.8375907048013298</v>
      </c>
      <c r="AB73" s="48">
        <f t="shared" si="324"/>
        <v>1.862401506903282</v>
      </c>
      <c r="AC73" s="48">
        <f t="shared" si="324"/>
        <v>1.7911264889816538</v>
      </c>
      <c r="AK73" s="142"/>
      <c r="AX73" s="142"/>
      <c r="AZ73" s="46" t="s">
        <v>157</v>
      </c>
      <c r="BA73" s="48">
        <f>BA68/((BA61+BA70+BA71)*$BA$15+(BA69*BA67))</f>
        <v>0.88926583318417474</v>
      </c>
      <c r="BB73" s="48">
        <f t="shared" ref="BB73:BE73" si="325">BB68/((BB61+BB70+BB71)*$BA$15+(BB69*BB67))</f>
        <v>1.0197957077708451</v>
      </c>
      <c r="BC73" s="48">
        <f t="shared" si="325"/>
        <v>1.0256658346917273</v>
      </c>
      <c r="BD73" s="48">
        <f t="shared" si="325"/>
        <v>1.0335181784291765</v>
      </c>
      <c r="BE73" s="48">
        <f t="shared" si="325"/>
        <v>1.0107126482488724</v>
      </c>
      <c r="BG73" s="166"/>
      <c r="BH73" s="48">
        <f>BH68/((BH61+BH70+BH71)*$BA$15+(BH69*BH67))</f>
        <v>1.2152704096718763</v>
      </c>
      <c r="BI73" s="48">
        <f t="shared" ref="BI73:BL73" si="326">BI68/((BI61+BI70+BI71)*$BA$15+(BI69*BI67))</f>
        <v>1.3936524954823271</v>
      </c>
      <c r="BJ73" s="48">
        <f t="shared" si="326"/>
        <v>1.4016746090975807</v>
      </c>
      <c r="BK73" s="48">
        <f t="shared" si="326"/>
        <v>1.4124056195947732</v>
      </c>
      <c r="BL73" s="48">
        <f t="shared" si="326"/>
        <v>1.3812395891786891</v>
      </c>
      <c r="BO73" s="48">
        <f>BO68/((BO61+BO70+BO71)*$BA$15+(BO69*BO67))</f>
        <v>1.3193944679179976</v>
      </c>
      <c r="BP73" s="48">
        <f t="shared" ref="BP73:BS73" si="327">BP68/((BP61+BP70+BP71)*$BA$15+(BP69*BP67))</f>
        <v>1.6286940235981311</v>
      </c>
      <c r="BQ73" s="48">
        <f t="shared" si="327"/>
        <v>1.6437183611277828</v>
      </c>
      <c r="BR73" s="48">
        <f t="shared" si="327"/>
        <v>1.6639788774657929</v>
      </c>
      <c r="BS73" s="48">
        <f t="shared" si="327"/>
        <v>1.6056487782683369</v>
      </c>
      <c r="BV73" s="48">
        <f>BV68/((BV61+BV70+BV71)*$BA$15+(BV69*BV67))</f>
        <v>1.8030840674539101</v>
      </c>
      <c r="BW73" s="48">
        <f t="shared" ref="BW73:BZ73" si="328">BW68/((BW61+BW70+BW71)*$BA$15+(BW69*BW67))</f>
        <v>2.2257727435686894</v>
      </c>
      <c r="BX73" s="48">
        <f t="shared" si="328"/>
        <v>2.2463049985405581</v>
      </c>
      <c r="BY73" s="48">
        <f t="shared" si="328"/>
        <v>2.2739930138352578</v>
      </c>
      <c r="BZ73" s="48">
        <f t="shared" si="328"/>
        <v>2.1942791185042396</v>
      </c>
      <c r="CH73" s="142"/>
    </row>
    <row r="74" spans="1:86" x14ac:dyDescent="0.3">
      <c r="A74" s="142"/>
      <c r="AK74" s="142"/>
      <c r="AX74" s="142"/>
      <c r="CH74" s="142"/>
    </row>
    <row r="75" spans="1:86" x14ac:dyDescent="0.3">
      <c r="A75" s="142"/>
      <c r="E75" s="595" t="s">
        <v>332</v>
      </c>
      <c r="F75" s="595"/>
      <c r="G75" s="595"/>
      <c r="L75" s="595" t="s">
        <v>335</v>
      </c>
      <c r="M75" s="595"/>
      <c r="N75" s="595"/>
      <c r="S75" s="595" t="s">
        <v>336</v>
      </c>
      <c r="T75" s="595"/>
      <c r="U75" s="595"/>
      <c r="Z75" s="595" t="s">
        <v>472</v>
      </c>
      <c r="AA75" s="595"/>
      <c r="AB75" s="595"/>
      <c r="AG75" s="595" t="s">
        <v>473</v>
      </c>
      <c r="AH75" s="595"/>
      <c r="AI75" s="595"/>
      <c r="AK75" s="142"/>
      <c r="AX75" s="142"/>
      <c r="BB75" s="595" t="s">
        <v>332</v>
      </c>
      <c r="BC75" s="595"/>
      <c r="BD75" s="595"/>
      <c r="BI75" s="595" t="s">
        <v>335</v>
      </c>
      <c r="BJ75" s="595"/>
      <c r="BK75" s="595"/>
      <c r="BP75" s="595" t="s">
        <v>336</v>
      </c>
      <c r="BQ75" s="595"/>
      <c r="BR75" s="595"/>
      <c r="BW75" s="595" t="s">
        <v>472</v>
      </c>
      <c r="BX75" s="595"/>
      <c r="BY75" s="595"/>
      <c r="CD75" s="595" t="s">
        <v>473</v>
      </c>
      <c r="CE75" s="595"/>
      <c r="CF75" s="595"/>
      <c r="CH75" s="142"/>
    </row>
    <row r="76" spans="1:86" x14ac:dyDescent="0.3">
      <c r="A76" s="142"/>
      <c r="E76" s="583"/>
      <c r="F76" s="583"/>
      <c r="G76" s="583"/>
      <c r="L76" s="583"/>
      <c r="M76" s="583"/>
      <c r="N76" s="583"/>
      <c r="S76" s="583"/>
      <c r="T76" s="583"/>
      <c r="U76" s="583"/>
      <c r="Z76" s="583"/>
      <c r="AA76" s="583"/>
      <c r="AB76" s="583"/>
      <c r="AG76" s="583"/>
      <c r="AH76" s="583"/>
      <c r="AI76" s="583"/>
      <c r="AK76" s="142"/>
      <c r="AX76" s="142"/>
      <c r="BB76" s="583"/>
      <c r="BC76" s="583"/>
      <c r="BD76" s="583"/>
      <c r="BI76" s="583"/>
      <c r="BJ76" s="583"/>
      <c r="BK76" s="583"/>
      <c r="BP76" s="583"/>
      <c r="BQ76" s="583"/>
      <c r="BR76" s="583"/>
      <c r="BW76" s="583"/>
      <c r="BX76" s="583"/>
      <c r="BY76" s="583"/>
      <c r="CD76" s="583"/>
      <c r="CE76" s="583"/>
      <c r="CF76" s="583"/>
      <c r="CH76" s="142"/>
    </row>
    <row r="77" spans="1:86" x14ac:dyDescent="0.3">
      <c r="A77" s="142"/>
      <c r="C77" s="42" t="s">
        <v>301</v>
      </c>
      <c r="D77" s="43">
        <f>D23</f>
        <v>2219347.0496833669</v>
      </c>
      <c r="E77" s="43">
        <f t="shared" ref="E77:H77" si="329">E23</f>
        <v>1409157.9752042</v>
      </c>
      <c r="F77" s="43">
        <f t="shared" si="329"/>
        <v>1373438.4699958665</v>
      </c>
      <c r="G77" s="43">
        <f t="shared" si="329"/>
        <v>1327338.5298917</v>
      </c>
      <c r="H77" s="43">
        <f t="shared" si="329"/>
        <v>1427408.5976000333</v>
      </c>
      <c r="K77" s="43">
        <f>K23</f>
        <v>2219347.0496833669</v>
      </c>
      <c r="L77" s="43">
        <f t="shared" ref="L77:O77" si="330">L23</f>
        <v>1409157.9752042</v>
      </c>
      <c r="M77" s="43">
        <f t="shared" si="330"/>
        <v>1373438.4699958665</v>
      </c>
      <c r="N77" s="43">
        <f t="shared" si="330"/>
        <v>1327338.5298917</v>
      </c>
      <c r="O77" s="43">
        <f t="shared" si="330"/>
        <v>1427408.5976000333</v>
      </c>
      <c r="R77" s="43">
        <f>R23</f>
        <v>2219347.0496833669</v>
      </c>
      <c r="S77" s="43">
        <f t="shared" ref="S77:V77" si="331">S23</f>
        <v>1409157.9752042</v>
      </c>
      <c r="T77" s="43">
        <f t="shared" si="331"/>
        <v>1373438.4699958665</v>
      </c>
      <c r="U77" s="43">
        <f t="shared" si="331"/>
        <v>1327338.5298917</v>
      </c>
      <c r="V77" s="43">
        <f t="shared" si="331"/>
        <v>1427408.5976000333</v>
      </c>
      <c r="Y77" s="43">
        <f>Y23</f>
        <v>2219347.0496833669</v>
      </c>
      <c r="Z77" s="43">
        <f t="shared" ref="Z77:AC77" si="332">Z23</f>
        <v>1409157.9752042</v>
      </c>
      <c r="AA77" s="43">
        <f t="shared" si="332"/>
        <v>1373438.4699958665</v>
      </c>
      <c r="AB77" s="43">
        <f t="shared" si="332"/>
        <v>1327338.5298917</v>
      </c>
      <c r="AC77" s="43">
        <f t="shared" si="332"/>
        <v>1427408.5976000333</v>
      </c>
      <c r="AF77" s="43">
        <f>AF23</f>
        <v>2219347.0496833669</v>
      </c>
      <c r="AG77" s="43">
        <f t="shared" ref="AG77:AJ77" si="333">AG23</f>
        <v>1409157.9752042</v>
      </c>
      <c r="AH77" s="43">
        <f t="shared" si="333"/>
        <v>1373438.4699958665</v>
      </c>
      <c r="AI77" s="43">
        <f t="shared" si="333"/>
        <v>1327338.5298917</v>
      </c>
      <c r="AJ77" s="43">
        <f t="shared" si="333"/>
        <v>1427408.5976000333</v>
      </c>
      <c r="AK77" s="142"/>
      <c r="AX77" s="142"/>
      <c r="AZ77" s="42" t="s">
        <v>301</v>
      </c>
      <c r="BA77" s="43">
        <f>BA23</f>
        <v>2219347.0496833669</v>
      </c>
      <c r="BB77" s="43">
        <f t="shared" ref="BB77:BE77" si="334">BB23</f>
        <v>1409157.9752042</v>
      </c>
      <c r="BC77" s="43">
        <f t="shared" si="334"/>
        <v>1373438.4699958665</v>
      </c>
      <c r="BD77" s="43">
        <f t="shared" si="334"/>
        <v>1327338.5298917</v>
      </c>
      <c r="BE77" s="43">
        <f t="shared" si="334"/>
        <v>1427408.5976000333</v>
      </c>
      <c r="BH77" s="43">
        <f>BH23</f>
        <v>2219347.0496833669</v>
      </c>
      <c r="BI77" s="43">
        <f t="shared" ref="BI77:BL77" si="335">BI23</f>
        <v>1409157.9752042</v>
      </c>
      <c r="BJ77" s="43">
        <f t="shared" si="335"/>
        <v>1373438.4699958665</v>
      </c>
      <c r="BK77" s="43">
        <f t="shared" si="335"/>
        <v>1327338.5298917</v>
      </c>
      <c r="BL77" s="43">
        <f t="shared" si="335"/>
        <v>1427408.5976000333</v>
      </c>
      <c r="BO77" s="43">
        <f>BO23</f>
        <v>2219347.0496833669</v>
      </c>
      <c r="BP77" s="43">
        <f t="shared" ref="BP77:BS77" si="336">BP23</f>
        <v>1409157.9752042</v>
      </c>
      <c r="BQ77" s="43">
        <f t="shared" si="336"/>
        <v>1373438.4699958665</v>
      </c>
      <c r="BR77" s="43">
        <f t="shared" si="336"/>
        <v>1327338.5298917</v>
      </c>
      <c r="BS77" s="43">
        <f t="shared" si="336"/>
        <v>1427408.5976000333</v>
      </c>
      <c r="BV77" s="43">
        <f>BV23</f>
        <v>2219347.0496833669</v>
      </c>
      <c r="BW77" s="43">
        <f t="shared" ref="BW77:BZ77" si="337">BW23</f>
        <v>1409157.9752042</v>
      </c>
      <c r="BX77" s="43">
        <f t="shared" si="337"/>
        <v>1373438.4699958665</v>
      </c>
      <c r="BY77" s="43">
        <f t="shared" si="337"/>
        <v>1327338.5298917</v>
      </c>
      <c r="BZ77" s="43">
        <f t="shared" si="337"/>
        <v>1427408.5976000333</v>
      </c>
      <c r="CC77" s="43">
        <f>CC23</f>
        <v>2219347.0496833669</v>
      </c>
      <c r="CD77" s="43">
        <f t="shared" ref="CD77:CG77" si="338">CD23</f>
        <v>1409157.9752042</v>
      </c>
      <c r="CE77" s="43">
        <f t="shared" si="338"/>
        <v>1373438.4699958665</v>
      </c>
      <c r="CF77" s="43">
        <f t="shared" si="338"/>
        <v>1327338.5298917</v>
      </c>
      <c r="CG77" s="43">
        <f t="shared" si="338"/>
        <v>1427408.5976000333</v>
      </c>
      <c r="CH77" s="142"/>
    </row>
    <row r="78" spans="1:86" x14ac:dyDescent="0.3">
      <c r="A78" s="142"/>
      <c r="C78" s="42" t="s">
        <v>302</v>
      </c>
      <c r="D78" s="43">
        <f>D24</f>
        <v>2441281.7546517034</v>
      </c>
      <c r="E78" s="43">
        <f>E24</f>
        <v>1550073.7727246201</v>
      </c>
      <c r="F78" s="43">
        <f>F24</f>
        <v>1510782.3169954531</v>
      </c>
      <c r="G78" s="43">
        <f>G24</f>
        <v>1460072.38288087</v>
      </c>
      <c r="H78" s="43">
        <f>H24</f>
        <v>1570149.4573600367</v>
      </c>
      <c r="K78" s="43">
        <f t="shared" ref="K78:O78" si="339">K24</f>
        <v>2441281.7546517034</v>
      </c>
      <c r="L78" s="43">
        <f t="shared" si="339"/>
        <v>1550073.7727246201</v>
      </c>
      <c r="M78" s="43">
        <f t="shared" si="339"/>
        <v>1510782.3169954531</v>
      </c>
      <c r="N78" s="43">
        <f t="shared" si="339"/>
        <v>1460072.38288087</v>
      </c>
      <c r="O78" s="43">
        <f t="shared" si="339"/>
        <v>1570149.4573600367</v>
      </c>
      <c r="R78" s="43">
        <f t="shared" ref="R78:V78" si="340">R24</f>
        <v>2441281.7546517034</v>
      </c>
      <c r="S78" s="43">
        <f t="shared" si="340"/>
        <v>1550073.7727246201</v>
      </c>
      <c r="T78" s="43">
        <f t="shared" si="340"/>
        <v>1510782.3169954531</v>
      </c>
      <c r="U78" s="43">
        <f t="shared" si="340"/>
        <v>1460072.38288087</v>
      </c>
      <c r="V78" s="43">
        <f t="shared" si="340"/>
        <v>1570149.4573600367</v>
      </c>
      <c r="Y78" s="43">
        <f t="shared" ref="Y78:AC78" si="341">Y24</f>
        <v>2441281.7546517034</v>
      </c>
      <c r="Z78" s="43">
        <f t="shared" si="341"/>
        <v>1550073.7727246201</v>
      </c>
      <c r="AA78" s="43">
        <f t="shared" si="341"/>
        <v>1510782.3169954531</v>
      </c>
      <c r="AB78" s="43">
        <f t="shared" si="341"/>
        <v>1460072.38288087</v>
      </c>
      <c r="AC78" s="43">
        <f t="shared" si="341"/>
        <v>1570149.4573600367</v>
      </c>
      <c r="AF78" s="43">
        <f t="shared" ref="AF78:AJ78" si="342">AF24</f>
        <v>2441281.7546517034</v>
      </c>
      <c r="AG78" s="43">
        <f t="shared" si="342"/>
        <v>1550073.7727246201</v>
      </c>
      <c r="AH78" s="43">
        <f t="shared" si="342"/>
        <v>1510782.3169954531</v>
      </c>
      <c r="AI78" s="43">
        <f t="shared" si="342"/>
        <v>1460072.38288087</v>
      </c>
      <c r="AJ78" s="43">
        <f t="shared" si="342"/>
        <v>1570149.4573600367</v>
      </c>
      <c r="AK78" s="142"/>
      <c r="AX78" s="142"/>
      <c r="AZ78" s="42" t="s">
        <v>302</v>
      </c>
      <c r="BA78" s="43">
        <f t="shared" ref="BA78:BE78" si="343">BA24</f>
        <v>2441281.7546517034</v>
      </c>
      <c r="BB78" s="43">
        <f t="shared" si="343"/>
        <v>1550073.7727246201</v>
      </c>
      <c r="BC78" s="43">
        <f t="shared" si="343"/>
        <v>1510782.3169954531</v>
      </c>
      <c r="BD78" s="43">
        <f t="shared" si="343"/>
        <v>1460072.38288087</v>
      </c>
      <c r="BE78" s="43">
        <f t="shared" si="343"/>
        <v>1570149.4573600367</v>
      </c>
      <c r="BH78" s="43">
        <f t="shared" ref="BH78:BL78" si="344">BH24</f>
        <v>2441281.7546517034</v>
      </c>
      <c r="BI78" s="43">
        <f t="shared" si="344"/>
        <v>1550073.7727246201</v>
      </c>
      <c r="BJ78" s="43">
        <f t="shared" si="344"/>
        <v>1510782.3169954531</v>
      </c>
      <c r="BK78" s="43">
        <f t="shared" si="344"/>
        <v>1460072.38288087</v>
      </c>
      <c r="BL78" s="43">
        <f t="shared" si="344"/>
        <v>1570149.4573600367</v>
      </c>
      <c r="BO78" s="43">
        <f t="shared" ref="BO78:BS78" si="345">BO24</f>
        <v>2441281.7546517034</v>
      </c>
      <c r="BP78" s="43">
        <f t="shared" si="345"/>
        <v>1550073.7727246201</v>
      </c>
      <c r="BQ78" s="43">
        <f t="shared" si="345"/>
        <v>1510782.3169954531</v>
      </c>
      <c r="BR78" s="43">
        <f t="shared" si="345"/>
        <v>1460072.38288087</v>
      </c>
      <c r="BS78" s="43">
        <f t="shared" si="345"/>
        <v>1570149.4573600367</v>
      </c>
      <c r="BV78" s="43">
        <f t="shared" ref="BV78:BZ78" si="346">BV24</f>
        <v>2441281.7546517034</v>
      </c>
      <c r="BW78" s="43">
        <f t="shared" si="346"/>
        <v>1550073.7727246201</v>
      </c>
      <c r="BX78" s="43">
        <f t="shared" si="346"/>
        <v>1510782.3169954531</v>
      </c>
      <c r="BY78" s="43">
        <f t="shared" si="346"/>
        <v>1460072.38288087</v>
      </c>
      <c r="BZ78" s="43">
        <f t="shared" si="346"/>
        <v>1570149.4573600367</v>
      </c>
      <c r="CC78" s="43">
        <f t="shared" ref="CC78:CG78" si="347">CC24</f>
        <v>2441281.7546517034</v>
      </c>
      <c r="CD78" s="43">
        <f t="shared" si="347"/>
        <v>1550073.7727246201</v>
      </c>
      <c r="CE78" s="43">
        <f t="shared" si="347"/>
        <v>1510782.3169954531</v>
      </c>
      <c r="CF78" s="43">
        <f t="shared" si="347"/>
        <v>1460072.38288087</v>
      </c>
      <c r="CG78" s="43">
        <f t="shared" si="347"/>
        <v>1570149.4573600367</v>
      </c>
      <c r="CH78" s="142"/>
    </row>
    <row r="79" spans="1:86" x14ac:dyDescent="0.3">
      <c r="A79" s="142"/>
      <c r="C79" s="42" t="s">
        <v>334</v>
      </c>
      <c r="D79" s="43">
        <f>$D$25*2</f>
        <v>1750000</v>
      </c>
      <c r="E79" s="43">
        <f t="shared" ref="E79:H79" si="348">$D$25*2</f>
        <v>1750000</v>
      </c>
      <c r="F79" s="43">
        <f t="shared" si="348"/>
        <v>1750000</v>
      </c>
      <c r="G79" s="43">
        <f t="shared" si="348"/>
        <v>1750000</v>
      </c>
      <c r="H79" s="43">
        <f t="shared" si="348"/>
        <v>1750000</v>
      </c>
      <c r="K79" s="43">
        <f>$D$25*2</f>
        <v>1750000</v>
      </c>
      <c r="L79" s="43">
        <f t="shared" ref="L79:O79" si="349">$D$25*2</f>
        <v>1750000</v>
      </c>
      <c r="M79" s="43">
        <f t="shared" si="349"/>
        <v>1750000</v>
      </c>
      <c r="N79" s="43">
        <f t="shared" si="349"/>
        <v>1750000</v>
      </c>
      <c r="O79" s="43">
        <f t="shared" si="349"/>
        <v>1750000</v>
      </c>
      <c r="R79" s="43">
        <f>$D$25*2</f>
        <v>1750000</v>
      </c>
      <c r="S79" s="43">
        <f t="shared" ref="S79:V79" si="350">$D$25*2</f>
        <v>1750000</v>
      </c>
      <c r="T79" s="43">
        <f t="shared" si="350"/>
        <v>1750000</v>
      </c>
      <c r="U79" s="43">
        <f t="shared" si="350"/>
        <v>1750000</v>
      </c>
      <c r="V79" s="43">
        <f t="shared" si="350"/>
        <v>1750000</v>
      </c>
      <c r="Y79" s="43">
        <f>$D$25*2</f>
        <v>1750000</v>
      </c>
      <c r="Z79" s="43">
        <f t="shared" ref="Z79:AC79" si="351">$D$25*2</f>
        <v>1750000</v>
      </c>
      <c r="AA79" s="43">
        <f t="shared" si="351"/>
        <v>1750000</v>
      </c>
      <c r="AB79" s="43">
        <f t="shared" si="351"/>
        <v>1750000</v>
      </c>
      <c r="AC79" s="43">
        <f t="shared" si="351"/>
        <v>1750000</v>
      </c>
      <c r="AF79" s="43">
        <f>$D$25*2</f>
        <v>1750000</v>
      </c>
      <c r="AG79" s="43">
        <f t="shared" ref="AG79:AJ79" si="352">$D$25*2</f>
        <v>1750000</v>
      </c>
      <c r="AH79" s="43">
        <f t="shared" si="352"/>
        <v>1750000</v>
      </c>
      <c r="AI79" s="43">
        <f t="shared" si="352"/>
        <v>1750000</v>
      </c>
      <c r="AJ79" s="43">
        <f t="shared" si="352"/>
        <v>1750000</v>
      </c>
      <c r="AK79" s="142"/>
      <c r="AX79" s="142"/>
      <c r="AZ79" s="42" t="s">
        <v>334</v>
      </c>
      <c r="BA79" s="43">
        <f>$D$25*2</f>
        <v>1750000</v>
      </c>
      <c r="BB79" s="43">
        <f t="shared" ref="BB79:BE79" si="353">$D$25*2</f>
        <v>1750000</v>
      </c>
      <c r="BC79" s="43">
        <f t="shared" si="353"/>
        <v>1750000</v>
      </c>
      <c r="BD79" s="43">
        <f t="shared" si="353"/>
        <v>1750000</v>
      </c>
      <c r="BE79" s="43">
        <f t="shared" si="353"/>
        <v>1750000</v>
      </c>
      <c r="BH79" s="43">
        <f>$D$25*2</f>
        <v>1750000</v>
      </c>
      <c r="BI79" s="43">
        <f t="shared" ref="BI79:BL79" si="354">$D$25*2</f>
        <v>1750000</v>
      </c>
      <c r="BJ79" s="43">
        <f t="shared" si="354"/>
        <v>1750000</v>
      </c>
      <c r="BK79" s="43">
        <f t="shared" si="354"/>
        <v>1750000</v>
      </c>
      <c r="BL79" s="43">
        <f t="shared" si="354"/>
        <v>1750000</v>
      </c>
      <c r="BO79" s="43">
        <f>$D$25*2</f>
        <v>1750000</v>
      </c>
      <c r="BP79" s="43">
        <f t="shared" ref="BP79:BS79" si="355">$D$25*2</f>
        <v>1750000</v>
      </c>
      <c r="BQ79" s="43">
        <f t="shared" si="355"/>
        <v>1750000</v>
      </c>
      <c r="BR79" s="43">
        <f t="shared" si="355"/>
        <v>1750000</v>
      </c>
      <c r="BS79" s="43">
        <f t="shared" si="355"/>
        <v>1750000</v>
      </c>
      <c r="BV79" s="43">
        <f>$D$25*2</f>
        <v>1750000</v>
      </c>
      <c r="BW79" s="43">
        <f t="shared" ref="BW79:BZ79" si="356">$D$25*2</f>
        <v>1750000</v>
      </c>
      <c r="BX79" s="43">
        <f t="shared" si="356"/>
        <v>1750000</v>
      </c>
      <c r="BY79" s="43">
        <f t="shared" si="356"/>
        <v>1750000</v>
      </c>
      <c r="BZ79" s="43">
        <f t="shared" si="356"/>
        <v>1750000</v>
      </c>
      <c r="CC79" s="43">
        <f>$D$25*2</f>
        <v>1750000</v>
      </c>
      <c r="CD79" s="43">
        <f t="shared" ref="CD79:CG79" si="357">$D$25*2</f>
        <v>1750000</v>
      </c>
      <c r="CE79" s="43">
        <f t="shared" si="357"/>
        <v>1750000</v>
      </c>
      <c r="CF79" s="43">
        <f t="shared" si="357"/>
        <v>1750000</v>
      </c>
      <c r="CG79" s="43">
        <f t="shared" si="357"/>
        <v>1750000</v>
      </c>
      <c r="CH79" s="142"/>
    </row>
    <row r="80" spans="1:86" x14ac:dyDescent="0.3">
      <c r="A80" s="142"/>
      <c r="C80" s="42" t="s">
        <v>354</v>
      </c>
      <c r="D80" s="43">
        <f>EnU!$AB$48*(1000000/$D$11)</f>
        <v>26123.802942857146</v>
      </c>
      <c r="E80" s="43">
        <f>EnU!$AB$48*(1000000/$E$11)</f>
        <v>26123.802942857146</v>
      </c>
      <c r="F80" s="43">
        <f>EnU!$AB$48*(1000000/$F$11)</f>
        <v>26123.802942857146</v>
      </c>
      <c r="G80" s="43">
        <f>EnU!$AB$48*(1000000/$G$11)</f>
        <v>26123.802942857146</v>
      </c>
      <c r="H80" s="43">
        <f>EnU!$AB$48*(1000000/$H$11)</f>
        <v>26123.802942857146</v>
      </c>
      <c r="K80" s="43">
        <f>EnU!$AB$48*(1000000/$D$11)</f>
        <v>26123.802942857146</v>
      </c>
      <c r="L80" s="43">
        <f>EnU!$AB$48*(1000000/$E$11)</f>
        <v>26123.802942857146</v>
      </c>
      <c r="M80" s="43">
        <f>EnU!$AB$48*(1000000/$F$11)</f>
        <v>26123.802942857146</v>
      </c>
      <c r="N80" s="43">
        <f>EnU!$AB$48*(1000000/$G$11)</f>
        <v>26123.802942857146</v>
      </c>
      <c r="O80" s="43">
        <f>EnU!$AB$48*(1000000/$H$11)</f>
        <v>26123.802942857146</v>
      </c>
      <c r="R80" s="43">
        <f>EnU!$AB$48*(1000000/$D$11)</f>
        <v>26123.802942857146</v>
      </c>
      <c r="S80" s="43">
        <f>EnU!$AB$48*(1000000/$E$11)</f>
        <v>26123.802942857146</v>
      </c>
      <c r="T80" s="43">
        <f>EnU!$AB$48*(1000000/$F$11)</f>
        <v>26123.802942857146</v>
      </c>
      <c r="U80" s="43">
        <f>EnU!$AB$48*(1000000/$G$11)</f>
        <v>26123.802942857146</v>
      </c>
      <c r="V80" s="43">
        <f>EnU!$AB$48*(1000000/$H$11)</f>
        <v>26123.802942857146</v>
      </c>
      <c r="Y80" s="43">
        <f>EnU!$AB$48*(1000000/$D$11)</f>
        <v>26123.802942857146</v>
      </c>
      <c r="Z80" s="43">
        <f>EnU!$AB$48*(1000000/$E$11)</f>
        <v>26123.802942857146</v>
      </c>
      <c r="AA80" s="43">
        <f>EnU!$AB$48*(1000000/$F$11)</f>
        <v>26123.802942857146</v>
      </c>
      <c r="AB80" s="43">
        <f>EnU!$AB$48*(1000000/$G$11)</f>
        <v>26123.802942857146</v>
      </c>
      <c r="AC80" s="43">
        <f>EnU!$AB$48*(1000000/$H$11)</f>
        <v>26123.802942857146</v>
      </c>
      <c r="AF80" s="43">
        <f>EnU!$AB$48*(1000000/$D$11)</f>
        <v>26123.802942857146</v>
      </c>
      <c r="AG80" s="43">
        <f>EnU!$AB$48*(1000000/$E$11)</f>
        <v>26123.802942857146</v>
      </c>
      <c r="AH80" s="43">
        <f>EnU!$AB$48*(1000000/$F$11)</f>
        <v>26123.802942857146</v>
      </c>
      <c r="AI80" s="43">
        <f>EnU!$AB$48*(1000000/$G$11)</f>
        <v>26123.802942857146</v>
      </c>
      <c r="AJ80" s="43">
        <f>EnU!$AB$48*(1000000/$H$11)</f>
        <v>26123.802942857146</v>
      </c>
      <c r="AK80" s="142"/>
      <c r="AX80" s="142"/>
      <c r="AZ80" s="42" t="s">
        <v>354</v>
      </c>
      <c r="BA80" s="43">
        <f>EnU!$AB$48*(1000000/$D$11)</f>
        <v>26123.802942857146</v>
      </c>
      <c r="BB80" s="43">
        <f>EnU!$AB$48*(1000000/$E$11)</f>
        <v>26123.802942857146</v>
      </c>
      <c r="BC80" s="43">
        <f>EnU!$AB$48*(1000000/$F$11)</f>
        <v>26123.802942857146</v>
      </c>
      <c r="BD80" s="43">
        <f>EnU!$AB$48*(1000000/$G$11)</f>
        <v>26123.802942857146</v>
      </c>
      <c r="BE80" s="43">
        <f>EnU!$AB$48*(1000000/$H$11)</f>
        <v>26123.802942857146</v>
      </c>
      <c r="BG80" s="166"/>
      <c r="BH80" s="43">
        <f>BA80</f>
        <v>26123.802942857146</v>
      </c>
      <c r="BI80" s="43">
        <f t="shared" ref="BI80" si="358">BB80</f>
        <v>26123.802942857146</v>
      </c>
      <c r="BJ80" s="43">
        <f t="shared" ref="BJ80" si="359">BC80</f>
        <v>26123.802942857146</v>
      </c>
      <c r="BK80" s="43">
        <f t="shared" ref="BK80" si="360">BD80</f>
        <v>26123.802942857146</v>
      </c>
      <c r="BL80" s="43">
        <f t="shared" ref="BL80" si="361">BE80</f>
        <v>26123.802942857146</v>
      </c>
      <c r="BO80" s="43">
        <f>EnU!$AB$48*(1000000/$D$11)</f>
        <v>26123.802942857146</v>
      </c>
      <c r="BP80" s="43">
        <f>EnU!$AB$48*(1000000/$E$11)</f>
        <v>26123.802942857146</v>
      </c>
      <c r="BQ80" s="43">
        <f>EnU!$AB$48*(1000000/$F$11)</f>
        <v>26123.802942857146</v>
      </c>
      <c r="BR80" s="43">
        <f>EnU!$AB$48*(1000000/$G$11)</f>
        <v>26123.802942857146</v>
      </c>
      <c r="BS80" s="43">
        <f>EnU!$AB$48*(1000000/$H$11)</f>
        <v>26123.802942857146</v>
      </c>
      <c r="BV80" s="43">
        <f>EnU!$AB$48*(1000000/$D$11)</f>
        <v>26123.802942857146</v>
      </c>
      <c r="BW80" s="43">
        <f>EnU!$AB$48*(1000000/$E$11)</f>
        <v>26123.802942857146</v>
      </c>
      <c r="BX80" s="43">
        <f>EnU!$AB$48*(1000000/$F$11)</f>
        <v>26123.802942857146</v>
      </c>
      <c r="BY80" s="43">
        <f>EnU!$AB$48*(1000000/$G$11)</f>
        <v>26123.802942857146</v>
      </c>
      <c r="BZ80" s="43">
        <f>EnU!$AB$48*(1000000/$H$11)</f>
        <v>26123.802942857146</v>
      </c>
      <c r="CC80" s="43">
        <f>EnU!$AB$48*(1000000/$D$11)</f>
        <v>26123.802942857146</v>
      </c>
      <c r="CD80" s="43">
        <f>EnU!$AB$48*(1000000/$E$11)</f>
        <v>26123.802942857146</v>
      </c>
      <c r="CE80" s="43">
        <f>EnU!$AB$48*(1000000/$F$11)</f>
        <v>26123.802942857146</v>
      </c>
      <c r="CF80" s="43">
        <f>EnU!$AB$48*(1000000/$G$11)</f>
        <v>26123.802942857146</v>
      </c>
      <c r="CG80" s="43">
        <f>EnU!$AB$48*(1000000/$H$11)</f>
        <v>26123.802942857146</v>
      </c>
      <c r="CH80" s="142"/>
    </row>
    <row r="81" spans="1:86" x14ac:dyDescent="0.3">
      <c r="A81" s="142"/>
      <c r="C81" s="42" t="s">
        <v>455</v>
      </c>
      <c r="D81" s="43">
        <f>SUMA(D78:D80)</f>
        <v>4217405.5575945601</v>
      </c>
      <c r="E81" s="43">
        <f t="shared" ref="E81" si="362">SUMA(E78:E80)</f>
        <v>3326197.5756674772</v>
      </c>
      <c r="F81" s="43">
        <f t="shared" ref="F81" si="363">SUMA(F78:F80)</f>
        <v>3286906.1199383102</v>
      </c>
      <c r="G81" s="43">
        <f t="shared" ref="G81" si="364">SUMA(G78:G80)</f>
        <v>3236196.1858237274</v>
      </c>
      <c r="H81" s="43">
        <f t="shared" ref="H81" si="365">SUMA(H78:H80)</f>
        <v>3346273.2603028938</v>
      </c>
      <c r="K81" s="43">
        <f>SUMA(K78:K80)</f>
        <v>4217405.5575945601</v>
      </c>
      <c r="L81" s="43">
        <f t="shared" ref="L81" si="366">SUMA(L78:L80)</f>
        <v>3326197.5756674772</v>
      </c>
      <c r="M81" s="43">
        <f t="shared" ref="M81" si="367">SUMA(M78:M80)</f>
        <v>3286906.1199383102</v>
      </c>
      <c r="N81" s="43">
        <f t="shared" ref="N81" si="368">SUMA(N78:N80)</f>
        <v>3236196.1858237274</v>
      </c>
      <c r="O81" s="43">
        <f t="shared" ref="O81" si="369">SUMA(O78:O80)</f>
        <v>3346273.2603028938</v>
      </c>
      <c r="R81" s="43">
        <f>SUMA(R78:R80)</f>
        <v>4217405.5575945601</v>
      </c>
      <c r="S81" s="43">
        <f t="shared" ref="S81" si="370">SUMA(S78:S80)</f>
        <v>3326197.5756674772</v>
      </c>
      <c r="T81" s="43">
        <f t="shared" ref="T81" si="371">SUMA(T78:T80)</f>
        <v>3286906.1199383102</v>
      </c>
      <c r="U81" s="43">
        <f t="shared" ref="U81" si="372">SUMA(U78:U80)</f>
        <v>3236196.1858237274</v>
      </c>
      <c r="V81" s="43">
        <f t="shared" ref="V81" si="373">SUMA(V78:V80)</f>
        <v>3346273.2603028938</v>
      </c>
      <c r="Y81" s="43">
        <f>SUMA(Y78:Y80)</f>
        <v>4217405.5575945601</v>
      </c>
      <c r="Z81" s="43">
        <f t="shared" ref="Z81" si="374">SUMA(Z78:Z80)</f>
        <v>3326197.5756674772</v>
      </c>
      <c r="AA81" s="43">
        <f t="shared" ref="AA81" si="375">SUMA(AA78:AA80)</f>
        <v>3286906.1199383102</v>
      </c>
      <c r="AB81" s="43">
        <f t="shared" ref="AB81" si="376">SUMA(AB78:AB80)</f>
        <v>3236196.1858237274</v>
      </c>
      <c r="AC81" s="43">
        <f t="shared" ref="AC81" si="377">SUMA(AC78:AC80)</f>
        <v>3346273.2603028938</v>
      </c>
      <c r="AF81" s="43">
        <f>SUMA(AF78:AF80)</f>
        <v>4217405.5575945601</v>
      </c>
      <c r="AG81" s="43">
        <f t="shared" ref="AG81" si="378">SUMA(AG78:AG80)</f>
        <v>3326197.5756674772</v>
      </c>
      <c r="AH81" s="43">
        <f t="shared" ref="AH81" si="379">SUMA(AH78:AH80)</f>
        <v>3286906.1199383102</v>
      </c>
      <c r="AI81" s="43">
        <f t="shared" ref="AI81" si="380">SUMA(AI78:AI80)</f>
        <v>3236196.1858237274</v>
      </c>
      <c r="AJ81" s="43">
        <f t="shared" ref="AJ81" si="381">SUMA(AJ78:AJ80)</f>
        <v>3346273.2603028938</v>
      </c>
      <c r="AK81" s="142"/>
      <c r="AX81" s="142"/>
      <c r="AZ81" s="42" t="s">
        <v>455</v>
      </c>
      <c r="BA81" s="43">
        <f>SUMA(BA78:BA80)</f>
        <v>4217405.5575945601</v>
      </c>
      <c r="BB81" s="43">
        <f t="shared" ref="BB81" si="382">SUMA(BB78:BB80)</f>
        <v>3326197.5756674772</v>
      </c>
      <c r="BC81" s="43">
        <f t="shared" ref="BC81" si="383">SUMA(BC78:BC80)</f>
        <v>3286906.1199383102</v>
      </c>
      <c r="BD81" s="43">
        <f t="shared" ref="BD81" si="384">SUMA(BD78:BD80)</f>
        <v>3236196.1858237274</v>
      </c>
      <c r="BE81" s="43">
        <f t="shared" ref="BE81" si="385">SUMA(BE78:BE80)</f>
        <v>3346273.2603028938</v>
      </c>
      <c r="BG81" s="166"/>
      <c r="BH81" s="43">
        <f>SUMA(BH78:BH80)</f>
        <v>4217405.5575945601</v>
      </c>
      <c r="BI81" s="43">
        <f t="shared" ref="BI81" si="386">SUMA(BI78:BI80)</f>
        <v>3326197.5756674772</v>
      </c>
      <c r="BJ81" s="43">
        <f t="shared" ref="BJ81" si="387">SUMA(BJ78:BJ80)</f>
        <v>3286906.1199383102</v>
      </c>
      <c r="BK81" s="43">
        <f t="shared" ref="BK81" si="388">SUMA(BK78:BK80)</f>
        <v>3236196.1858237274</v>
      </c>
      <c r="BL81" s="43">
        <f t="shared" ref="BL81" si="389">SUMA(BL78:BL80)</f>
        <v>3346273.2603028938</v>
      </c>
      <c r="BO81" s="43">
        <f>SUMA(BO78:BO80)</f>
        <v>4217405.5575945601</v>
      </c>
      <c r="BP81" s="43">
        <f t="shared" ref="BP81" si="390">SUMA(BP78:BP80)</f>
        <v>3326197.5756674772</v>
      </c>
      <c r="BQ81" s="43">
        <f t="shared" ref="BQ81" si="391">SUMA(BQ78:BQ80)</f>
        <v>3286906.1199383102</v>
      </c>
      <c r="BR81" s="43">
        <f t="shared" ref="BR81" si="392">SUMA(BR78:BR80)</f>
        <v>3236196.1858237274</v>
      </c>
      <c r="BS81" s="43">
        <f t="shared" ref="BS81" si="393">SUMA(BS78:BS80)</f>
        <v>3346273.2603028938</v>
      </c>
      <c r="BV81" s="43">
        <f>SUMA(BV78:BV80)</f>
        <v>4217405.5575945601</v>
      </c>
      <c r="BW81" s="43">
        <f t="shared" ref="BW81" si="394">SUMA(BW78:BW80)</f>
        <v>3326197.5756674772</v>
      </c>
      <c r="BX81" s="43">
        <f t="shared" ref="BX81" si="395">SUMA(BX78:BX80)</f>
        <v>3286906.1199383102</v>
      </c>
      <c r="BY81" s="43">
        <f t="shared" ref="BY81" si="396">SUMA(BY78:BY80)</f>
        <v>3236196.1858237274</v>
      </c>
      <c r="BZ81" s="43">
        <f t="shared" ref="BZ81" si="397">SUMA(BZ78:BZ80)</f>
        <v>3346273.2603028938</v>
      </c>
      <c r="CC81" s="43">
        <f>SUMA(CC78:CC80)</f>
        <v>4217405.5575945601</v>
      </c>
      <c r="CD81" s="43">
        <f t="shared" ref="CD81" si="398">SUMA(CD78:CD80)</f>
        <v>3326197.5756674772</v>
      </c>
      <c r="CE81" s="43">
        <f t="shared" ref="CE81" si="399">SUMA(CE78:CE80)</f>
        <v>3286906.1199383102</v>
      </c>
      <c r="CF81" s="43">
        <f t="shared" ref="CF81" si="400">SUMA(CF78:CF80)</f>
        <v>3236196.1858237274</v>
      </c>
      <c r="CG81" s="43">
        <f t="shared" ref="CG81" si="401">SUMA(CG78:CG80)</f>
        <v>3346273.2603028938</v>
      </c>
      <c r="CH81" s="142"/>
    </row>
    <row r="82" spans="1:86" x14ac:dyDescent="0.3">
      <c r="A82" s="142"/>
      <c r="C82" s="42" t="s">
        <v>1</v>
      </c>
      <c r="D82" s="316">
        <f t="shared" ref="D82:H86" si="402">D28</f>
        <v>0</v>
      </c>
      <c r="E82" s="316">
        <f t="shared" si="402"/>
        <v>0</v>
      </c>
      <c r="F82" s="316">
        <f t="shared" si="402"/>
        <v>0</v>
      </c>
      <c r="G82" s="316">
        <f t="shared" si="402"/>
        <v>0</v>
      </c>
      <c r="H82" s="316">
        <f t="shared" si="402"/>
        <v>0</v>
      </c>
      <c r="K82" s="316">
        <f t="shared" ref="K82:O86" si="403">K28</f>
        <v>0</v>
      </c>
      <c r="L82" s="316">
        <f t="shared" si="403"/>
        <v>0</v>
      </c>
      <c r="M82" s="316">
        <f t="shared" si="403"/>
        <v>0</v>
      </c>
      <c r="N82" s="316">
        <f t="shared" si="403"/>
        <v>0</v>
      </c>
      <c r="O82" s="316">
        <f t="shared" si="403"/>
        <v>0</v>
      </c>
      <c r="R82" s="316">
        <f t="shared" ref="R82:V86" si="404">R28</f>
        <v>0</v>
      </c>
      <c r="S82" s="316">
        <f t="shared" si="404"/>
        <v>0</v>
      </c>
      <c r="T82" s="316">
        <f t="shared" si="404"/>
        <v>0</v>
      </c>
      <c r="U82" s="316">
        <f t="shared" si="404"/>
        <v>0</v>
      </c>
      <c r="V82" s="316">
        <f t="shared" si="404"/>
        <v>0</v>
      </c>
      <c r="Y82" s="316">
        <f t="shared" ref="Y82:AC86" si="405">Y28</f>
        <v>0</v>
      </c>
      <c r="Z82" s="316">
        <f t="shared" si="405"/>
        <v>0</v>
      </c>
      <c r="AA82" s="316">
        <f t="shared" si="405"/>
        <v>0</v>
      </c>
      <c r="AB82" s="316">
        <f t="shared" si="405"/>
        <v>0</v>
      </c>
      <c r="AC82" s="316">
        <f t="shared" si="405"/>
        <v>0</v>
      </c>
      <c r="AF82" s="316">
        <f t="shared" ref="AF82:AJ86" si="406">AF28</f>
        <v>0</v>
      </c>
      <c r="AG82" s="316">
        <f t="shared" si="406"/>
        <v>0</v>
      </c>
      <c r="AH82" s="316">
        <f t="shared" si="406"/>
        <v>0</v>
      </c>
      <c r="AI82" s="316">
        <f t="shared" si="406"/>
        <v>0</v>
      </c>
      <c r="AJ82" s="316">
        <f t="shared" si="406"/>
        <v>0</v>
      </c>
      <c r="AK82" s="142"/>
      <c r="AX82" s="142"/>
      <c r="AZ82" s="42" t="s">
        <v>1</v>
      </c>
      <c r="BA82" s="316">
        <f t="shared" ref="BA82:BE82" si="407">BA28</f>
        <v>0</v>
      </c>
      <c r="BB82" s="316">
        <f t="shared" si="407"/>
        <v>0</v>
      </c>
      <c r="BC82" s="316">
        <f t="shared" si="407"/>
        <v>0</v>
      </c>
      <c r="BD82" s="316">
        <f t="shared" si="407"/>
        <v>0</v>
      </c>
      <c r="BE82" s="316">
        <f t="shared" si="407"/>
        <v>0</v>
      </c>
      <c r="BH82" s="316">
        <f t="shared" ref="BH82:BL82" si="408">BH28</f>
        <v>0</v>
      </c>
      <c r="BI82" s="316">
        <f t="shared" si="408"/>
        <v>0</v>
      </c>
      <c r="BJ82" s="316">
        <f t="shared" si="408"/>
        <v>0</v>
      </c>
      <c r="BK82" s="316">
        <f t="shared" si="408"/>
        <v>0</v>
      </c>
      <c r="BL82" s="316">
        <f t="shared" si="408"/>
        <v>0</v>
      </c>
      <c r="BO82" s="316">
        <f t="shared" ref="BO82:BS82" si="409">BO28</f>
        <v>0</v>
      </c>
      <c r="BP82" s="316">
        <f t="shared" si="409"/>
        <v>0</v>
      </c>
      <c r="BQ82" s="316">
        <f t="shared" si="409"/>
        <v>0</v>
      </c>
      <c r="BR82" s="316">
        <f t="shared" si="409"/>
        <v>0</v>
      </c>
      <c r="BS82" s="316">
        <f t="shared" si="409"/>
        <v>0</v>
      </c>
      <c r="BV82" s="316">
        <f t="shared" ref="BV82:BZ82" si="410">BV28</f>
        <v>0</v>
      </c>
      <c r="BW82" s="316">
        <f t="shared" si="410"/>
        <v>0</v>
      </c>
      <c r="BX82" s="316">
        <f t="shared" si="410"/>
        <v>0</v>
      </c>
      <c r="BY82" s="316">
        <f t="shared" si="410"/>
        <v>0</v>
      </c>
      <c r="BZ82" s="316">
        <f t="shared" si="410"/>
        <v>0</v>
      </c>
      <c r="CC82" s="316">
        <f t="shared" ref="CC82:CG82" si="411">CC28</f>
        <v>0</v>
      </c>
      <c r="CD82" s="316">
        <f t="shared" si="411"/>
        <v>0</v>
      </c>
      <c r="CE82" s="316">
        <f t="shared" si="411"/>
        <v>0</v>
      </c>
      <c r="CF82" s="316">
        <f t="shared" si="411"/>
        <v>0</v>
      </c>
      <c r="CG82" s="316">
        <f t="shared" si="411"/>
        <v>0</v>
      </c>
      <c r="CH82" s="142"/>
    </row>
    <row r="83" spans="1:86" x14ac:dyDescent="0.3">
      <c r="A83" s="142"/>
      <c r="C83" s="42" t="s">
        <v>439</v>
      </c>
      <c r="D83" s="43">
        <f t="shared" si="402"/>
        <v>334240.55575945607</v>
      </c>
      <c r="E83" s="43">
        <f t="shared" si="402"/>
        <v>245119.75756674772</v>
      </c>
      <c r="F83" s="43">
        <f t="shared" si="402"/>
        <v>241190.61199383103</v>
      </c>
      <c r="G83" s="43">
        <f t="shared" si="402"/>
        <v>236119.61858237276</v>
      </c>
      <c r="H83" s="43">
        <f t="shared" si="402"/>
        <v>247127.32603028941</v>
      </c>
      <c r="K83" s="43">
        <f t="shared" si="403"/>
        <v>334240.55575945607</v>
      </c>
      <c r="L83" s="43">
        <f t="shared" si="403"/>
        <v>245119.75756674772</v>
      </c>
      <c r="M83" s="43">
        <f t="shared" si="403"/>
        <v>241190.61199383103</v>
      </c>
      <c r="N83" s="43">
        <f t="shared" si="403"/>
        <v>236119.61858237276</v>
      </c>
      <c r="O83" s="43">
        <f t="shared" si="403"/>
        <v>247127.32603028941</v>
      </c>
      <c r="R83" s="43">
        <f t="shared" si="404"/>
        <v>334240.55575945607</v>
      </c>
      <c r="S83" s="43">
        <f t="shared" si="404"/>
        <v>245119.75756674772</v>
      </c>
      <c r="T83" s="43">
        <f t="shared" si="404"/>
        <v>241190.61199383103</v>
      </c>
      <c r="U83" s="43">
        <f t="shared" si="404"/>
        <v>236119.61858237276</v>
      </c>
      <c r="V83" s="43">
        <f t="shared" si="404"/>
        <v>247127.32603028941</v>
      </c>
      <c r="Y83" s="43">
        <f t="shared" si="405"/>
        <v>334240.55575945607</v>
      </c>
      <c r="Z83" s="43">
        <f t="shared" si="405"/>
        <v>245119.75756674772</v>
      </c>
      <c r="AA83" s="43">
        <f t="shared" si="405"/>
        <v>241190.61199383103</v>
      </c>
      <c r="AB83" s="43">
        <f t="shared" si="405"/>
        <v>236119.61858237276</v>
      </c>
      <c r="AC83" s="43">
        <f t="shared" si="405"/>
        <v>247127.32603028941</v>
      </c>
      <c r="AF83" s="43">
        <f t="shared" si="406"/>
        <v>334240.55575945607</v>
      </c>
      <c r="AG83" s="43">
        <f t="shared" si="406"/>
        <v>245119.75756674772</v>
      </c>
      <c r="AH83" s="43">
        <f t="shared" si="406"/>
        <v>241190.61199383103</v>
      </c>
      <c r="AI83" s="43">
        <f t="shared" si="406"/>
        <v>236119.61858237276</v>
      </c>
      <c r="AJ83" s="43">
        <f t="shared" si="406"/>
        <v>247127.32603028941</v>
      </c>
      <c r="AK83" s="142"/>
      <c r="AX83" s="142"/>
      <c r="AZ83" s="42" t="s">
        <v>439</v>
      </c>
      <c r="BA83" s="43">
        <f t="shared" ref="BA83:BE83" si="412">BA29</f>
        <v>334240.55575945607</v>
      </c>
      <c r="BB83" s="43">
        <f t="shared" si="412"/>
        <v>245119.75756674772</v>
      </c>
      <c r="BC83" s="43">
        <f t="shared" si="412"/>
        <v>241190.61199383103</v>
      </c>
      <c r="BD83" s="43">
        <f t="shared" si="412"/>
        <v>236119.61858237276</v>
      </c>
      <c r="BE83" s="43">
        <f t="shared" si="412"/>
        <v>247127.32603028941</v>
      </c>
      <c r="BH83" s="43">
        <f t="shared" ref="BH83:BL83" si="413">BH29</f>
        <v>334240.55575945607</v>
      </c>
      <c r="BI83" s="43">
        <f t="shared" si="413"/>
        <v>245119.75756674772</v>
      </c>
      <c r="BJ83" s="43">
        <f t="shared" si="413"/>
        <v>241190.61199383103</v>
      </c>
      <c r="BK83" s="43">
        <f t="shared" si="413"/>
        <v>236119.61858237276</v>
      </c>
      <c r="BL83" s="43">
        <f t="shared" si="413"/>
        <v>247127.32603028941</v>
      </c>
      <c r="BO83" s="43">
        <f t="shared" ref="BO83:BS83" si="414">BO29</f>
        <v>334240.55575945607</v>
      </c>
      <c r="BP83" s="43">
        <f t="shared" si="414"/>
        <v>245119.75756674772</v>
      </c>
      <c r="BQ83" s="43">
        <f t="shared" si="414"/>
        <v>241190.61199383103</v>
      </c>
      <c r="BR83" s="43">
        <f t="shared" si="414"/>
        <v>236119.61858237276</v>
      </c>
      <c r="BS83" s="43">
        <f t="shared" si="414"/>
        <v>247127.32603028941</v>
      </c>
      <c r="BV83" s="43">
        <f t="shared" ref="BV83:BZ83" si="415">BV29</f>
        <v>334240.55575945607</v>
      </c>
      <c r="BW83" s="43">
        <f t="shared" si="415"/>
        <v>245119.75756674772</v>
      </c>
      <c r="BX83" s="43">
        <f t="shared" si="415"/>
        <v>241190.61199383103</v>
      </c>
      <c r="BY83" s="43">
        <f t="shared" si="415"/>
        <v>236119.61858237276</v>
      </c>
      <c r="BZ83" s="43">
        <f t="shared" si="415"/>
        <v>247127.32603028941</v>
      </c>
      <c r="CC83" s="43">
        <f t="shared" ref="CC83:CG83" si="416">CC29</f>
        <v>334240.55575945607</v>
      </c>
      <c r="CD83" s="43">
        <f t="shared" si="416"/>
        <v>245119.75756674772</v>
      </c>
      <c r="CE83" s="43">
        <f t="shared" si="416"/>
        <v>241190.61199383103</v>
      </c>
      <c r="CF83" s="43">
        <f t="shared" si="416"/>
        <v>236119.61858237276</v>
      </c>
      <c r="CG83" s="43">
        <f t="shared" si="416"/>
        <v>247127.32603028941</v>
      </c>
      <c r="CH83" s="142"/>
    </row>
    <row r="84" spans="1:86" x14ac:dyDescent="0.3">
      <c r="A84" s="142"/>
      <c r="C84" s="42" t="s">
        <v>445</v>
      </c>
      <c r="D84" s="43">
        <f t="shared" si="402"/>
        <v>125548.61382446256</v>
      </c>
      <c r="E84" s="43">
        <f t="shared" si="402"/>
        <v>61493.596011519272</v>
      </c>
      <c r="F84" s="43">
        <f t="shared" si="402"/>
        <v>61494.381755166425</v>
      </c>
      <c r="G84" s="43">
        <f t="shared" si="402"/>
        <v>60862.063095810125</v>
      </c>
      <c r="H84" s="43">
        <f t="shared" si="402"/>
        <v>84383.845777676222</v>
      </c>
      <c r="K84" s="43">
        <f t="shared" si="403"/>
        <v>125548.61382446256</v>
      </c>
      <c r="L84" s="43">
        <f t="shared" si="403"/>
        <v>61493.596011519272</v>
      </c>
      <c r="M84" s="43">
        <f t="shared" si="403"/>
        <v>61494.381755166425</v>
      </c>
      <c r="N84" s="43">
        <f t="shared" si="403"/>
        <v>60862.063095810125</v>
      </c>
      <c r="O84" s="43">
        <f t="shared" si="403"/>
        <v>84383.845777676222</v>
      </c>
      <c r="R84" s="43">
        <f t="shared" si="404"/>
        <v>125548.61382446256</v>
      </c>
      <c r="S84" s="43">
        <f t="shared" si="404"/>
        <v>61493.596011519272</v>
      </c>
      <c r="T84" s="43">
        <f t="shared" si="404"/>
        <v>61494.381755166425</v>
      </c>
      <c r="U84" s="43">
        <f t="shared" si="404"/>
        <v>60862.063095810125</v>
      </c>
      <c r="V84" s="43">
        <f t="shared" si="404"/>
        <v>84383.845777676222</v>
      </c>
      <c r="Y84" s="43">
        <f t="shared" si="405"/>
        <v>125548.61382446256</v>
      </c>
      <c r="Z84" s="43">
        <f t="shared" si="405"/>
        <v>61493.596011519272</v>
      </c>
      <c r="AA84" s="43">
        <f t="shared" si="405"/>
        <v>61494.381755166425</v>
      </c>
      <c r="AB84" s="43">
        <f t="shared" si="405"/>
        <v>60862.063095810125</v>
      </c>
      <c r="AC84" s="43">
        <f t="shared" si="405"/>
        <v>84383.845777676222</v>
      </c>
      <c r="AF84" s="43">
        <f t="shared" si="406"/>
        <v>125548.61382446256</v>
      </c>
      <c r="AG84" s="43">
        <f t="shared" si="406"/>
        <v>61493.596011519272</v>
      </c>
      <c r="AH84" s="43">
        <f t="shared" si="406"/>
        <v>61494.381755166425</v>
      </c>
      <c r="AI84" s="43">
        <f t="shared" si="406"/>
        <v>60862.063095810125</v>
      </c>
      <c r="AJ84" s="43">
        <f t="shared" si="406"/>
        <v>84383.845777676222</v>
      </c>
      <c r="AK84" s="142"/>
      <c r="AX84" s="142"/>
      <c r="AZ84" s="42" t="s">
        <v>445</v>
      </c>
      <c r="BA84" s="43">
        <f t="shared" ref="BA84:BE84" si="417">BA30</f>
        <v>125548.61382446256</v>
      </c>
      <c r="BB84" s="43">
        <f t="shared" si="417"/>
        <v>61493.596011519272</v>
      </c>
      <c r="BC84" s="43">
        <f t="shared" si="417"/>
        <v>61494.381755166425</v>
      </c>
      <c r="BD84" s="43">
        <f t="shared" si="417"/>
        <v>60862.063095810125</v>
      </c>
      <c r="BE84" s="43">
        <f t="shared" si="417"/>
        <v>84383.845777676222</v>
      </c>
      <c r="BH84" s="43">
        <f t="shared" ref="BH84:BL84" si="418">BH30</f>
        <v>125548.61382446256</v>
      </c>
      <c r="BI84" s="43">
        <f t="shared" si="418"/>
        <v>61493.596011519272</v>
      </c>
      <c r="BJ84" s="43">
        <f t="shared" si="418"/>
        <v>61494.381755166425</v>
      </c>
      <c r="BK84" s="43">
        <f t="shared" si="418"/>
        <v>60862.063095810125</v>
      </c>
      <c r="BL84" s="43">
        <f t="shared" si="418"/>
        <v>84383.845777676222</v>
      </c>
      <c r="BO84" s="43">
        <f t="shared" ref="BO84:BS84" si="419">BO30</f>
        <v>125548.61382446256</v>
      </c>
      <c r="BP84" s="43">
        <f t="shared" si="419"/>
        <v>61493.596011519272</v>
      </c>
      <c r="BQ84" s="43">
        <f t="shared" si="419"/>
        <v>61494.381755166425</v>
      </c>
      <c r="BR84" s="43">
        <f t="shared" si="419"/>
        <v>60862.063095810125</v>
      </c>
      <c r="BS84" s="43">
        <f t="shared" si="419"/>
        <v>84383.845777676222</v>
      </c>
      <c r="BV84" s="43">
        <f t="shared" ref="BV84:BZ84" si="420">BV30</f>
        <v>125548.61382446256</v>
      </c>
      <c r="BW84" s="43">
        <f t="shared" si="420"/>
        <v>61493.596011519272</v>
      </c>
      <c r="BX84" s="43">
        <f t="shared" si="420"/>
        <v>61494.381755166425</v>
      </c>
      <c r="BY84" s="43">
        <f t="shared" si="420"/>
        <v>60862.063095810125</v>
      </c>
      <c r="BZ84" s="43">
        <f t="shared" si="420"/>
        <v>84383.845777676222</v>
      </c>
      <c r="CC84" s="43">
        <f t="shared" ref="CC84:CG84" si="421">CC30</f>
        <v>125548.61382446256</v>
      </c>
      <c r="CD84" s="43">
        <f t="shared" si="421"/>
        <v>61493.596011519272</v>
      </c>
      <c r="CE84" s="43">
        <f t="shared" si="421"/>
        <v>61494.381755166425</v>
      </c>
      <c r="CF84" s="43">
        <f t="shared" si="421"/>
        <v>60862.063095810125</v>
      </c>
      <c r="CG84" s="43">
        <f t="shared" si="421"/>
        <v>84383.845777676222</v>
      </c>
      <c r="CH84" s="142"/>
    </row>
    <row r="85" spans="1:86" x14ac:dyDescent="0.3">
      <c r="A85" s="142"/>
      <c r="C85" s="42" t="s">
        <v>446</v>
      </c>
      <c r="D85" s="43">
        <f t="shared" si="402"/>
        <v>313665.64412242407</v>
      </c>
      <c r="E85" s="43">
        <f t="shared" si="402"/>
        <v>185555.60849653746</v>
      </c>
      <c r="F85" s="43">
        <f t="shared" si="402"/>
        <v>185557.1799838318</v>
      </c>
      <c r="G85" s="43">
        <f t="shared" si="402"/>
        <v>184292.54266511917</v>
      </c>
      <c r="H85" s="43">
        <f t="shared" si="402"/>
        <v>231336.10802885133</v>
      </c>
      <c r="K85" s="43">
        <f t="shared" si="403"/>
        <v>313665.64412242407</v>
      </c>
      <c r="L85" s="43">
        <f t="shared" si="403"/>
        <v>185555.60849653746</v>
      </c>
      <c r="M85" s="43">
        <f t="shared" si="403"/>
        <v>185557.1799838318</v>
      </c>
      <c r="N85" s="43">
        <f t="shared" si="403"/>
        <v>184292.54266511917</v>
      </c>
      <c r="O85" s="43">
        <f t="shared" si="403"/>
        <v>231336.10802885133</v>
      </c>
      <c r="R85" s="43">
        <f t="shared" si="404"/>
        <v>313665.64412242407</v>
      </c>
      <c r="S85" s="43">
        <f t="shared" si="404"/>
        <v>185555.60849653746</v>
      </c>
      <c r="T85" s="43">
        <f t="shared" si="404"/>
        <v>185557.1799838318</v>
      </c>
      <c r="U85" s="43">
        <f t="shared" si="404"/>
        <v>184292.54266511917</v>
      </c>
      <c r="V85" s="43">
        <f t="shared" si="404"/>
        <v>231336.10802885133</v>
      </c>
      <c r="Y85" s="43">
        <f t="shared" si="405"/>
        <v>313665.64412242407</v>
      </c>
      <c r="Z85" s="43">
        <f t="shared" si="405"/>
        <v>185555.60849653746</v>
      </c>
      <c r="AA85" s="43">
        <f t="shared" si="405"/>
        <v>185557.1799838318</v>
      </c>
      <c r="AB85" s="43">
        <f t="shared" si="405"/>
        <v>184292.54266511917</v>
      </c>
      <c r="AC85" s="43">
        <f t="shared" si="405"/>
        <v>231336.10802885133</v>
      </c>
      <c r="AF85" s="43">
        <f t="shared" si="406"/>
        <v>313665.64412242407</v>
      </c>
      <c r="AG85" s="43">
        <f t="shared" si="406"/>
        <v>185555.60849653746</v>
      </c>
      <c r="AH85" s="43">
        <f t="shared" si="406"/>
        <v>185557.1799838318</v>
      </c>
      <c r="AI85" s="43">
        <f t="shared" si="406"/>
        <v>184292.54266511917</v>
      </c>
      <c r="AJ85" s="43">
        <f t="shared" si="406"/>
        <v>231336.10802885133</v>
      </c>
      <c r="AK85" s="142"/>
      <c r="AX85" s="142"/>
      <c r="AZ85" s="42" t="s">
        <v>446</v>
      </c>
      <c r="BA85" s="43">
        <f t="shared" ref="BA85:BE85" si="422">BA31</f>
        <v>313665.64412242407</v>
      </c>
      <c r="BB85" s="43">
        <f t="shared" si="422"/>
        <v>185555.60849653746</v>
      </c>
      <c r="BC85" s="43">
        <f t="shared" si="422"/>
        <v>185557.1799838318</v>
      </c>
      <c r="BD85" s="43">
        <f t="shared" si="422"/>
        <v>184292.54266511917</v>
      </c>
      <c r="BE85" s="43">
        <f t="shared" si="422"/>
        <v>231336.10802885133</v>
      </c>
      <c r="BH85" s="43">
        <f t="shared" ref="BH85:BL85" si="423">BH31</f>
        <v>313665.64412242407</v>
      </c>
      <c r="BI85" s="43">
        <f t="shared" si="423"/>
        <v>185555.60849653746</v>
      </c>
      <c r="BJ85" s="43">
        <f t="shared" si="423"/>
        <v>185557.1799838318</v>
      </c>
      <c r="BK85" s="43">
        <f t="shared" si="423"/>
        <v>184292.54266511917</v>
      </c>
      <c r="BL85" s="43">
        <f t="shared" si="423"/>
        <v>231336.10802885133</v>
      </c>
      <c r="BO85" s="43">
        <f t="shared" ref="BO85:BS85" si="424">BO31</f>
        <v>313665.64412242407</v>
      </c>
      <c r="BP85" s="43">
        <f t="shared" si="424"/>
        <v>185555.60849653746</v>
      </c>
      <c r="BQ85" s="43">
        <f t="shared" si="424"/>
        <v>185557.1799838318</v>
      </c>
      <c r="BR85" s="43">
        <f t="shared" si="424"/>
        <v>184292.54266511917</v>
      </c>
      <c r="BS85" s="43">
        <f t="shared" si="424"/>
        <v>231336.10802885133</v>
      </c>
      <c r="BV85" s="43">
        <f t="shared" ref="BV85:BZ85" si="425">BV31</f>
        <v>313665.64412242407</v>
      </c>
      <c r="BW85" s="43">
        <f t="shared" si="425"/>
        <v>185555.60849653746</v>
      </c>
      <c r="BX85" s="43">
        <f t="shared" si="425"/>
        <v>185557.1799838318</v>
      </c>
      <c r="BY85" s="43">
        <f t="shared" si="425"/>
        <v>184292.54266511917</v>
      </c>
      <c r="BZ85" s="43">
        <f t="shared" si="425"/>
        <v>231336.10802885133</v>
      </c>
      <c r="CC85" s="43">
        <f t="shared" ref="CC85:CG85" si="426">CC31</f>
        <v>313665.64412242407</v>
      </c>
      <c r="CD85" s="43">
        <f t="shared" si="426"/>
        <v>185555.60849653746</v>
      </c>
      <c r="CE85" s="43">
        <f t="shared" si="426"/>
        <v>185557.1799838318</v>
      </c>
      <c r="CF85" s="43">
        <f t="shared" si="426"/>
        <v>184292.54266511917</v>
      </c>
      <c r="CG85" s="43">
        <f t="shared" si="426"/>
        <v>231336.10802885133</v>
      </c>
      <c r="CH85" s="142"/>
    </row>
    <row r="86" spans="1:86" x14ac:dyDescent="0.3">
      <c r="A86" s="142"/>
      <c r="C86" s="42" t="s">
        <v>95</v>
      </c>
      <c r="D86" s="43">
        <f t="shared" si="402"/>
        <v>10</v>
      </c>
      <c r="E86" s="43">
        <f t="shared" si="402"/>
        <v>10</v>
      </c>
      <c r="F86" s="43">
        <f t="shared" si="402"/>
        <v>10</v>
      </c>
      <c r="G86" s="43">
        <f t="shared" si="402"/>
        <v>10</v>
      </c>
      <c r="H86" s="43">
        <f t="shared" si="402"/>
        <v>10</v>
      </c>
      <c r="K86" s="43">
        <f t="shared" si="403"/>
        <v>10</v>
      </c>
      <c r="L86" s="43">
        <f t="shared" si="403"/>
        <v>10</v>
      </c>
      <c r="M86" s="43">
        <f t="shared" si="403"/>
        <v>10</v>
      </c>
      <c r="N86" s="43">
        <f t="shared" si="403"/>
        <v>10</v>
      </c>
      <c r="O86" s="43">
        <f t="shared" si="403"/>
        <v>10</v>
      </c>
      <c r="R86" s="43">
        <f t="shared" si="404"/>
        <v>10</v>
      </c>
      <c r="S86" s="43">
        <f t="shared" si="404"/>
        <v>10</v>
      </c>
      <c r="T86" s="43">
        <f t="shared" si="404"/>
        <v>10</v>
      </c>
      <c r="U86" s="43">
        <f t="shared" si="404"/>
        <v>10</v>
      </c>
      <c r="V86" s="43">
        <f t="shared" si="404"/>
        <v>10</v>
      </c>
      <c r="Y86" s="43">
        <f t="shared" si="405"/>
        <v>10</v>
      </c>
      <c r="Z86" s="43">
        <f t="shared" si="405"/>
        <v>10</v>
      </c>
      <c r="AA86" s="43">
        <f t="shared" si="405"/>
        <v>10</v>
      </c>
      <c r="AB86" s="43">
        <f t="shared" si="405"/>
        <v>10</v>
      </c>
      <c r="AC86" s="43">
        <f t="shared" si="405"/>
        <v>10</v>
      </c>
      <c r="AF86" s="43">
        <f t="shared" si="406"/>
        <v>10</v>
      </c>
      <c r="AG86" s="43">
        <f t="shared" si="406"/>
        <v>10</v>
      </c>
      <c r="AH86" s="43">
        <f t="shared" si="406"/>
        <v>10</v>
      </c>
      <c r="AI86" s="43">
        <f t="shared" si="406"/>
        <v>10</v>
      </c>
      <c r="AJ86" s="43">
        <f t="shared" si="406"/>
        <v>10</v>
      </c>
      <c r="AK86" s="142"/>
      <c r="AX86" s="142"/>
      <c r="AZ86" s="42" t="s">
        <v>95</v>
      </c>
      <c r="BA86" s="43">
        <f t="shared" ref="BA86:BE86" si="427">BA32</f>
        <v>10</v>
      </c>
      <c r="BB86" s="43">
        <f t="shared" si="427"/>
        <v>10</v>
      </c>
      <c r="BC86" s="43">
        <f t="shared" si="427"/>
        <v>10</v>
      </c>
      <c r="BD86" s="43">
        <f t="shared" si="427"/>
        <v>10</v>
      </c>
      <c r="BE86" s="43">
        <f t="shared" si="427"/>
        <v>10</v>
      </c>
      <c r="BH86" s="43">
        <f t="shared" ref="BH86:BL86" si="428">BH32</f>
        <v>10</v>
      </c>
      <c r="BI86" s="43">
        <f t="shared" si="428"/>
        <v>10</v>
      </c>
      <c r="BJ86" s="43">
        <f t="shared" si="428"/>
        <v>10</v>
      </c>
      <c r="BK86" s="43">
        <f t="shared" si="428"/>
        <v>10</v>
      </c>
      <c r="BL86" s="43">
        <f t="shared" si="428"/>
        <v>10</v>
      </c>
      <c r="BO86" s="43">
        <f t="shared" ref="BO86:BS86" si="429">BO32</f>
        <v>10</v>
      </c>
      <c r="BP86" s="43">
        <f t="shared" si="429"/>
        <v>10</v>
      </c>
      <c r="BQ86" s="43">
        <f t="shared" si="429"/>
        <v>10</v>
      </c>
      <c r="BR86" s="43">
        <f t="shared" si="429"/>
        <v>10</v>
      </c>
      <c r="BS86" s="43">
        <f t="shared" si="429"/>
        <v>10</v>
      </c>
      <c r="BV86" s="43">
        <f t="shared" ref="BV86:BZ86" si="430">BV32</f>
        <v>10</v>
      </c>
      <c r="BW86" s="43">
        <f t="shared" si="430"/>
        <v>10</v>
      </c>
      <c r="BX86" s="43">
        <f t="shared" si="430"/>
        <v>10</v>
      </c>
      <c r="BY86" s="43">
        <f t="shared" si="430"/>
        <v>10</v>
      </c>
      <c r="BZ86" s="43">
        <f t="shared" si="430"/>
        <v>10</v>
      </c>
      <c r="CC86" s="43">
        <f t="shared" ref="CC86:CG86" si="431">CC32</f>
        <v>10</v>
      </c>
      <c r="CD86" s="43">
        <f t="shared" si="431"/>
        <v>10</v>
      </c>
      <c r="CE86" s="43">
        <f t="shared" si="431"/>
        <v>10</v>
      </c>
      <c r="CF86" s="43">
        <f t="shared" si="431"/>
        <v>10</v>
      </c>
      <c r="CG86" s="43">
        <f t="shared" si="431"/>
        <v>10</v>
      </c>
      <c r="CH86" s="142"/>
    </row>
    <row r="87" spans="1:86" x14ac:dyDescent="0.3">
      <c r="A87" s="142"/>
      <c r="C87" s="42" t="s">
        <v>306</v>
      </c>
      <c r="D87" s="43">
        <f>SUMA(D81:D84)</f>
        <v>4677194.7271784786</v>
      </c>
      <c r="E87" s="43">
        <f t="shared" ref="E87:H87" si="432">SUMA(E81:E84)</f>
        <v>3632810.9292457444</v>
      </c>
      <c r="F87" s="43">
        <f t="shared" si="432"/>
        <v>3589591.1136873076</v>
      </c>
      <c r="G87" s="43">
        <f t="shared" si="432"/>
        <v>3533177.8675019098</v>
      </c>
      <c r="H87" s="43">
        <f t="shared" si="432"/>
        <v>3677784.4321108595</v>
      </c>
      <c r="K87" s="43">
        <f>SUMA(K81:K84)</f>
        <v>4677194.7271784786</v>
      </c>
      <c r="L87" s="43">
        <f t="shared" ref="L87:O87" si="433">SUMA(L81:L84)</f>
        <v>3632810.9292457444</v>
      </c>
      <c r="M87" s="43">
        <f t="shared" si="433"/>
        <v>3589591.1136873076</v>
      </c>
      <c r="N87" s="43">
        <f t="shared" si="433"/>
        <v>3533177.8675019098</v>
      </c>
      <c r="O87" s="43">
        <f t="shared" si="433"/>
        <v>3677784.4321108595</v>
      </c>
      <c r="R87" s="43">
        <f>SUMA(R81:R84)</f>
        <v>4677194.7271784786</v>
      </c>
      <c r="S87" s="43">
        <f t="shared" ref="S87:V87" si="434">SUMA(S81:S84)</f>
        <v>3632810.9292457444</v>
      </c>
      <c r="T87" s="43">
        <f t="shared" si="434"/>
        <v>3589591.1136873076</v>
      </c>
      <c r="U87" s="43">
        <f t="shared" si="434"/>
        <v>3533177.8675019098</v>
      </c>
      <c r="V87" s="43">
        <f t="shared" si="434"/>
        <v>3677784.4321108595</v>
      </c>
      <c r="Y87" s="43">
        <f>SUMA(Y81:Y84)</f>
        <v>4677194.7271784786</v>
      </c>
      <c r="Z87" s="43">
        <f t="shared" ref="Z87:AC87" si="435">SUMA(Z81:Z84)</f>
        <v>3632810.9292457444</v>
      </c>
      <c r="AA87" s="43">
        <f t="shared" si="435"/>
        <v>3589591.1136873076</v>
      </c>
      <c r="AB87" s="43">
        <f t="shared" si="435"/>
        <v>3533177.8675019098</v>
      </c>
      <c r="AC87" s="43">
        <f t="shared" si="435"/>
        <v>3677784.4321108595</v>
      </c>
      <c r="AF87" s="43">
        <f>SUMA(AF81:AF84)</f>
        <v>4677194.7271784786</v>
      </c>
      <c r="AG87" s="43">
        <f t="shared" ref="AG87:AJ87" si="436">SUMA(AG81:AG84)</f>
        <v>3632810.9292457444</v>
      </c>
      <c r="AH87" s="43">
        <f t="shared" si="436"/>
        <v>3589591.1136873076</v>
      </c>
      <c r="AI87" s="43">
        <f t="shared" si="436"/>
        <v>3533177.8675019098</v>
      </c>
      <c r="AJ87" s="43">
        <f t="shared" si="436"/>
        <v>3677784.4321108595</v>
      </c>
      <c r="AK87" s="142"/>
      <c r="AX87" s="142"/>
      <c r="AZ87" s="42" t="s">
        <v>306</v>
      </c>
      <c r="BA87" s="43">
        <f>SUMA(BA81:BA84)</f>
        <v>4677194.7271784786</v>
      </c>
      <c r="BB87" s="43">
        <f t="shared" ref="BB87:BE87" si="437">SUMA(BB81:BB84)</f>
        <v>3632810.9292457444</v>
      </c>
      <c r="BC87" s="43">
        <f t="shared" si="437"/>
        <v>3589591.1136873076</v>
      </c>
      <c r="BD87" s="43">
        <f t="shared" si="437"/>
        <v>3533177.8675019098</v>
      </c>
      <c r="BE87" s="43">
        <f t="shared" si="437"/>
        <v>3677784.4321108595</v>
      </c>
      <c r="BH87" s="43">
        <f>SUMA(BH81:BH84)</f>
        <v>4677194.7271784786</v>
      </c>
      <c r="BI87" s="43">
        <f t="shared" ref="BI87:BL87" si="438">SUMA(BI81:BI84)</f>
        <v>3632810.9292457444</v>
      </c>
      <c r="BJ87" s="43">
        <f t="shared" si="438"/>
        <v>3589591.1136873076</v>
      </c>
      <c r="BK87" s="43">
        <f t="shared" si="438"/>
        <v>3533177.8675019098</v>
      </c>
      <c r="BL87" s="43">
        <f t="shared" si="438"/>
        <v>3677784.4321108595</v>
      </c>
      <c r="BO87" s="43">
        <f>SUMA(BO81:BO84)</f>
        <v>4677194.7271784786</v>
      </c>
      <c r="BP87" s="43">
        <f t="shared" ref="BP87:BS87" si="439">SUMA(BP81:BP84)</f>
        <v>3632810.9292457444</v>
      </c>
      <c r="BQ87" s="43">
        <f t="shared" si="439"/>
        <v>3589591.1136873076</v>
      </c>
      <c r="BR87" s="43">
        <f t="shared" si="439"/>
        <v>3533177.8675019098</v>
      </c>
      <c r="BS87" s="43">
        <f t="shared" si="439"/>
        <v>3677784.4321108595</v>
      </c>
      <c r="BV87" s="43">
        <f>SUMA(BV81:BV84)</f>
        <v>4677194.7271784786</v>
      </c>
      <c r="BW87" s="43">
        <f t="shared" ref="BW87:BZ87" si="440">SUMA(BW81:BW84)</f>
        <v>3632810.9292457444</v>
      </c>
      <c r="BX87" s="43">
        <f t="shared" si="440"/>
        <v>3589591.1136873076</v>
      </c>
      <c r="BY87" s="43">
        <f t="shared" si="440"/>
        <v>3533177.8675019098</v>
      </c>
      <c r="BZ87" s="43">
        <f t="shared" si="440"/>
        <v>3677784.4321108595</v>
      </c>
      <c r="CC87" s="43">
        <f>SUMA(CC81:CC84)</f>
        <v>4677194.7271784786</v>
      </c>
      <c r="CD87" s="43">
        <f t="shared" ref="CD87:CG87" si="441">SUMA(CD81:CD84)</f>
        <v>3632810.9292457444</v>
      </c>
      <c r="CE87" s="43">
        <f t="shared" si="441"/>
        <v>3589591.1136873076</v>
      </c>
      <c r="CF87" s="43">
        <f t="shared" si="441"/>
        <v>3533177.8675019098</v>
      </c>
      <c r="CG87" s="43">
        <f t="shared" si="441"/>
        <v>3677784.4321108595</v>
      </c>
      <c r="CH87" s="142"/>
    </row>
    <row r="88" spans="1:86" x14ac:dyDescent="0.3">
      <c r="A88" s="142"/>
      <c r="C88" s="42" t="s">
        <v>307</v>
      </c>
      <c r="D88" s="43">
        <f>SUMA(D81:D83)+D85</f>
        <v>4865311.7574764397</v>
      </c>
      <c r="E88" s="43">
        <f t="shared" ref="E88:H88" si="442">SUMA(E81:E83)+E85</f>
        <v>3756872.9417307624</v>
      </c>
      <c r="F88" s="43">
        <f t="shared" si="442"/>
        <v>3713653.9119159733</v>
      </c>
      <c r="G88" s="43">
        <f t="shared" si="442"/>
        <v>3656608.3470712192</v>
      </c>
      <c r="H88" s="43">
        <f t="shared" si="442"/>
        <v>3824736.6943620346</v>
      </c>
      <c r="K88" s="43">
        <f>SUMA(K81:K83)+K85</f>
        <v>4865311.7574764397</v>
      </c>
      <c r="L88" s="43">
        <f t="shared" ref="L88:O88" si="443">SUMA(L81:L83)+L85</f>
        <v>3756872.9417307624</v>
      </c>
      <c r="M88" s="43">
        <f t="shared" si="443"/>
        <v>3713653.9119159733</v>
      </c>
      <c r="N88" s="43">
        <f t="shared" si="443"/>
        <v>3656608.3470712192</v>
      </c>
      <c r="O88" s="43">
        <f t="shared" si="443"/>
        <v>3824736.6943620346</v>
      </c>
      <c r="R88" s="43">
        <f>SUMA(R81:R83)+R85</f>
        <v>4865311.7574764397</v>
      </c>
      <c r="S88" s="43">
        <f t="shared" ref="S88:V88" si="444">SUMA(S81:S83)+S85</f>
        <v>3756872.9417307624</v>
      </c>
      <c r="T88" s="43">
        <f t="shared" si="444"/>
        <v>3713653.9119159733</v>
      </c>
      <c r="U88" s="43">
        <f t="shared" si="444"/>
        <v>3656608.3470712192</v>
      </c>
      <c r="V88" s="43">
        <f t="shared" si="444"/>
        <v>3824736.6943620346</v>
      </c>
      <c r="Y88" s="43">
        <f>SUMA(Y81:Y83)+Y85</f>
        <v>4865311.7574764397</v>
      </c>
      <c r="Z88" s="43">
        <f t="shared" ref="Z88:AC88" si="445">SUMA(Z81:Z83)+Z85</f>
        <v>3756872.9417307624</v>
      </c>
      <c r="AA88" s="43">
        <f t="shared" si="445"/>
        <v>3713653.9119159733</v>
      </c>
      <c r="AB88" s="43">
        <f t="shared" si="445"/>
        <v>3656608.3470712192</v>
      </c>
      <c r="AC88" s="43">
        <f t="shared" si="445"/>
        <v>3824736.6943620346</v>
      </c>
      <c r="AF88" s="43">
        <f>SUMA(AF81:AF83)+AF85</f>
        <v>4865311.7574764397</v>
      </c>
      <c r="AG88" s="43">
        <f t="shared" ref="AG88:AJ88" si="446">SUMA(AG81:AG83)+AG85</f>
        <v>3756872.9417307624</v>
      </c>
      <c r="AH88" s="43">
        <f t="shared" si="446"/>
        <v>3713653.9119159733</v>
      </c>
      <c r="AI88" s="43">
        <f t="shared" si="446"/>
        <v>3656608.3470712192</v>
      </c>
      <c r="AJ88" s="43">
        <f t="shared" si="446"/>
        <v>3824736.6943620346</v>
      </c>
      <c r="AK88" s="142"/>
      <c r="AX88" s="142"/>
      <c r="AZ88" s="42" t="s">
        <v>307</v>
      </c>
      <c r="BA88" s="43">
        <f>SUMA(BA81:BA83)+BA85</f>
        <v>4865311.7574764397</v>
      </c>
      <c r="BB88" s="43">
        <f t="shared" ref="BB88:BE88" si="447">SUMA(BB81:BB83)+BB85</f>
        <v>3756872.9417307624</v>
      </c>
      <c r="BC88" s="43">
        <f t="shared" si="447"/>
        <v>3713653.9119159733</v>
      </c>
      <c r="BD88" s="43">
        <f t="shared" si="447"/>
        <v>3656608.3470712192</v>
      </c>
      <c r="BE88" s="43">
        <f t="shared" si="447"/>
        <v>3824736.6943620346</v>
      </c>
      <c r="BH88" s="43">
        <f>SUMA(BH81:BH83)+BH85</f>
        <v>4865311.7574764397</v>
      </c>
      <c r="BI88" s="43">
        <f t="shared" ref="BI88:BL88" si="448">SUMA(BI81:BI83)+BI85</f>
        <v>3756872.9417307624</v>
      </c>
      <c r="BJ88" s="43">
        <f t="shared" si="448"/>
        <v>3713653.9119159733</v>
      </c>
      <c r="BK88" s="43">
        <f t="shared" si="448"/>
        <v>3656608.3470712192</v>
      </c>
      <c r="BL88" s="43">
        <f t="shared" si="448"/>
        <v>3824736.6943620346</v>
      </c>
      <c r="BO88" s="43">
        <f>SUMA(BO81:BO83)+BO85</f>
        <v>4865311.7574764397</v>
      </c>
      <c r="BP88" s="43">
        <f t="shared" ref="BP88:BS88" si="449">SUMA(BP81:BP83)+BP85</f>
        <v>3756872.9417307624</v>
      </c>
      <c r="BQ88" s="43">
        <f t="shared" si="449"/>
        <v>3713653.9119159733</v>
      </c>
      <c r="BR88" s="43">
        <f t="shared" si="449"/>
        <v>3656608.3470712192</v>
      </c>
      <c r="BS88" s="43">
        <f t="shared" si="449"/>
        <v>3824736.6943620346</v>
      </c>
      <c r="BV88" s="43">
        <f>SUMA(BV81:BV83)+BV85</f>
        <v>4865311.7574764397</v>
      </c>
      <c r="BW88" s="43">
        <f t="shared" ref="BW88:BZ88" si="450">SUMA(BW81:BW83)+BW85</f>
        <v>3756872.9417307624</v>
      </c>
      <c r="BX88" s="43">
        <f t="shared" si="450"/>
        <v>3713653.9119159733</v>
      </c>
      <c r="BY88" s="43">
        <f t="shared" si="450"/>
        <v>3656608.3470712192</v>
      </c>
      <c r="BZ88" s="43">
        <f t="shared" si="450"/>
        <v>3824736.6943620346</v>
      </c>
      <c r="CC88" s="43">
        <f>SUMA(CC81:CC83)+CC85</f>
        <v>4865311.7574764397</v>
      </c>
      <c r="CD88" s="43">
        <f t="shared" ref="CD88:CG88" si="451">SUMA(CD81:CD83)+CD85</f>
        <v>3756872.9417307624</v>
      </c>
      <c r="CE88" s="43">
        <f t="shared" si="451"/>
        <v>3713653.9119159733</v>
      </c>
      <c r="CF88" s="43">
        <f t="shared" si="451"/>
        <v>3656608.3470712192</v>
      </c>
      <c r="CG88" s="43">
        <f t="shared" si="451"/>
        <v>3824736.6943620346</v>
      </c>
      <c r="CH88" s="142"/>
    </row>
    <row r="89" spans="1:86" x14ac:dyDescent="0.3">
      <c r="A89" s="142"/>
      <c r="C89" s="42" t="s">
        <v>291</v>
      </c>
      <c r="D89" s="43">
        <f t="shared" ref="D89:H98" si="452">D35</f>
        <v>2.4971461187214612E-2</v>
      </c>
      <c r="E89" s="43">
        <f t="shared" si="452"/>
        <v>2.4971461187214612E-2</v>
      </c>
      <c r="F89" s="43">
        <f t="shared" si="452"/>
        <v>2.4971461187214612E-2</v>
      </c>
      <c r="G89" s="43">
        <f t="shared" si="452"/>
        <v>2.4971461187214612E-2</v>
      </c>
      <c r="H89" s="43">
        <f t="shared" si="452"/>
        <v>2.4971461187214612E-2</v>
      </c>
      <c r="K89" s="43">
        <f t="shared" ref="K89:O98" si="453">K35</f>
        <v>2.4971461187214612E-2</v>
      </c>
      <c r="L89" s="43">
        <f t="shared" si="453"/>
        <v>2.4971461187214612E-2</v>
      </c>
      <c r="M89" s="43">
        <f t="shared" si="453"/>
        <v>2.4971461187214612E-2</v>
      </c>
      <c r="N89" s="43">
        <f t="shared" si="453"/>
        <v>2.4971461187214612E-2</v>
      </c>
      <c r="O89" s="43">
        <f t="shared" si="453"/>
        <v>2.4971461187214612E-2</v>
      </c>
      <c r="R89" s="43">
        <f t="shared" ref="R89:V98" si="454">R35</f>
        <v>2.4971461187214612E-2</v>
      </c>
      <c r="S89" s="43">
        <f t="shared" si="454"/>
        <v>2.4971461187214612E-2</v>
      </c>
      <c r="T89" s="43">
        <f t="shared" si="454"/>
        <v>2.4971461187214612E-2</v>
      </c>
      <c r="U89" s="43">
        <f t="shared" si="454"/>
        <v>2.4971461187214612E-2</v>
      </c>
      <c r="V89" s="43">
        <f t="shared" si="454"/>
        <v>2.4971461187214612E-2</v>
      </c>
      <c r="Y89" s="43">
        <f t="shared" ref="Y89:AC98" si="455">Y35</f>
        <v>2.4971461187214612E-2</v>
      </c>
      <c r="Z89" s="43">
        <f t="shared" si="455"/>
        <v>2.4971461187214612E-2</v>
      </c>
      <c r="AA89" s="43">
        <f t="shared" si="455"/>
        <v>2.4971461187214612E-2</v>
      </c>
      <c r="AB89" s="43">
        <f t="shared" si="455"/>
        <v>2.4971461187214612E-2</v>
      </c>
      <c r="AC89" s="43">
        <f t="shared" si="455"/>
        <v>2.4971461187214612E-2</v>
      </c>
      <c r="AF89" s="43">
        <f t="shared" ref="AF89:AJ98" si="456">AF35</f>
        <v>2.4971461187214612E-2</v>
      </c>
      <c r="AG89" s="43">
        <f t="shared" si="456"/>
        <v>2.4971461187214612E-2</v>
      </c>
      <c r="AH89" s="43">
        <f t="shared" si="456"/>
        <v>2.4971461187214612E-2</v>
      </c>
      <c r="AI89" s="43">
        <f t="shared" si="456"/>
        <v>2.4971461187214612E-2</v>
      </c>
      <c r="AJ89" s="43">
        <f t="shared" si="456"/>
        <v>2.4971461187214612E-2</v>
      </c>
      <c r="AK89" s="142"/>
      <c r="AX89" s="142"/>
      <c r="AZ89" s="42" t="s">
        <v>291</v>
      </c>
      <c r="BA89" s="43">
        <f t="shared" ref="BA89:BE89" si="457">BA35</f>
        <v>3.3295281582952814E-2</v>
      </c>
      <c r="BB89" s="43">
        <f t="shared" si="457"/>
        <v>3.3295281582952814E-2</v>
      </c>
      <c r="BC89" s="43">
        <f t="shared" si="457"/>
        <v>3.3295281582952814E-2</v>
      </c>
      <c r="BD89" s="43">
        <f t="shared" si="457"/>
        <v>3.3295281582952814E-2</v>
      </c>
      <c r="BE89" s="43">
        <f t="shared" si="457"/>
        <v>3.3295281582952814E-2</v>
      </c>
      <c r="BH89" s="43">
        <f t="shared" ref="BH89:BL89" si="458">BH35</f>
        <v>3.3295281582952814E-2</v>
      </c>
      <c r="BI89" s="43">
        <f t="shared" si="458"/>
        <v>3.3295281582952814E-2</v>
      </c>
      <c r="BJ89" s="43">
        <f t="shared" si="458"/>
        <v>3.3295281582952814E-2</v>
      </c>
      <c r="BK89" s="43">
        <f t="shared" si="458"/>
        <v>3.3295281582952814E-2</v>
      </c>
      <c r="BL89" s="43">
        <f t="shared" si="458"/>
        <v>3.3295281582952814E-2</v>
      </c>
      <c r="BO89" s="43">
        <f t="shared" ref="BO89:BS89" si="459">BO35</f>
        <v>3.3295281582952814E-2</v>
      </c>
      <c r="BP89" s="43">
        <f t="shared" si="459"/>
        <v>3.3295281582952814E-2</v>
      </c>
      <c r="BQ89" s="43">
        <f t="shared" si="459"/>
        <v>3.3295281582952814E-2</v>
      </c>
      <c r="BR89" s="43">
        <f t="shared" si="459"/>
        <v>3.3295281582952814E-2</v>
      </c>
      <c r="BS89" s="43">
        <f t="shared" si="459"/>
        <v>3.3295281582952814E-2</v>
      </c>
      <c r="BV89" s="43">
        <f t="shared" ref="BV89:BZ89" si="460">BV35</f>
        <v>3.3295281582952814E-2</v>
      </c>
      <c r="BW89" s="43">
        <f t="shared" si="460"/>
        <v>3.3295281582952814E-2</v>
      </c>
      <c r="BX89" s="43">
        <f t="shared" si="460"/>
        <v>3.3295281582952814E-2</v>
      </c>
      <c r="BY89" s="43">
        <f t="shared" si="460"/>
        <v>3.3295281582952814E-2</v>
      </c>
      <c r="BZ89" s="43">
        <f t="shared" si="460"/>
        <v>3.3295281582952814E-2</v>
      </c>
      <c r="CC89" s="43">
        <f t="shared" ref="CC89:CG89" si="461">CC35</f>
        <v>3.3295281582952814E-2</v>
      </c>
      <c r="CD89" s="43">
        <f t="shared" si="461"/>
        <v>3.3295281582952814E-2</v>
      </c>
      <c r="CE89" s="43">
        <f t="shared" si="461"/>
        <v>3.3295281582952814E-2</v>
      </c>
      <c r="CF89" s="43">
        <f t="shared" si="461"/>
        <v>3.3295281582952814E-2</v>
      </c>
      <c r="CG89" s="43">
        <f t="shared" si="461"/>
        <v>3.3295281582952814E-2</v>
      </c>
      <c r="CH89" s="142"/>
    </row>
    <row r="90" spans="1:86" x14ac:dyDescent="0.3">
      <c r="A90" s="142"/>
      <c r="C90" s="42" t="s">
        <v>308</v>
      </c>
      <c r="D90" s="43">
        <f t="shared" si="452"/>
        <v>0</v>
      </c>
      <c r="E90" s="43">
        <f t="shared" si="452"/>
        <v>0</v>
      </c>
      <c r="F90" s="43">
        <f t="shared" si="452"/>
        <v>0</v>
      </c>
      <c r="G90" s="43">
        <f t="shared" si="452"/>
        <v>0</v>
      </c>
      <c r="H90" s="43">
        <f t="shared" si="452"/>
        <v>0</v>
      </c>
      <c r="K90" s="43">
        <f t="shared" si="453"/>
        <v>0</v>
      </c>
      <c r="L90" s="43">
        <f t="shared" si="453"/>
        <v>0</v>
      </c>
      <c r="M90" s="43">
        <f t="shared" si="453"/>
        <v>0</v>
      </c>
      <c r="N90" s="43">
        <f t="shared" si="453"/>
        <v>0</v>
      </c>
      <c r="O90" s="43">
        <f t="shared" si="453"/>
        <v>0</v>
      </c>
      <c r="R90" s="43">
        <f t="shared" si="454"/>
        <v>0</v>
      </c>
      <c r="S90" s="43">
        <f t="shared" si="454"/>
        <v>0</v>
      </c>
      <c r="T90" s="43">
        <f t="shared" si="454"/>
        <v>0</v>
      </c>
      <c r="U90" s="43">
        <f t="shared" si="454"/>
        <v>0</v>
      </c>
      <c r="V90" s="43">
        <f t="shared" si="454"/>
        <v>0</v>
      </c>
      <c r="Y90" s="43">
        <f t="shared" si="455"/>
        <v>0</v>
      </c>
      <c r="Z90" s="43">
        <f t="shared" si="455"/>
        <v>0</v>
      </c>
      <c r="AA90" s="43">
        <f t="shared" si="455"/>
        <v>0</v>
      </c>
      <c r="AB90" s="43">
        <f t="shared" si="455"/>
        <v>0</v>
      </c>
      <c r="AC90" s="43">
        <f t="shared" si="455"/>
        <v>0</v>
      </c>
      <c r="AF90" s="43">
        <f t="shared" si="456"/>
        <v>0</v>
      </c>
      <c r="AG90" s="43">
        <f t="shared" si="456"/>
        <v>0</v>
      </c>
      <c r="AH90" s="43">
        <f t="shared" si="456"/>
        <v>0</v>
      </c>
      <c r="AI90" s="43">
        <f t="shared" si="456"/>
        <v>0</v>
      </c>
      <c r="AJ90" s="43">
        <f t="shared" si="456"/>
        <v>0</v>
      </c>
      <c r="AK90" s="142"/>
      <c r="AX90" s="142"/>
      <c r="AZ90" s="42" t="s">
        <v>308</v>
      </c>
      <c r="BA90" s="43">
        <f t="shared" ref="BA90:BE90" si="462">BA36</f>
        <v>0</v>
      </c>
      <c r="BB90" s="43">
        <f t="shared" si="462"/>
        <v>0</v>
      </c>
      <c r="BC90" s="43">
        <f t="shared" si="462"/>
        <v>0</v>
      </c>
      <c r="BD90" s="43">
        <f t="shared" si="462"/>
        <v>0</v>
      </c>
      <c r="BE90" s="43">
        <f t="shared" si="462"/>
        <v>0</v>
      </c>
      <c r="BH90" s="43">
        <f t="shared" ref="BH90:BL90" si="463">BH36</f>
        <v>0</v>
      </c>
      <c r="BI90" s="43">
        <f t="shared" si="463"/>
        <v>0</v>
      </c>
      <c r="BJ90" s="43">
        <f t="shared" si="463"/>
        <v>0</v>
      </c>
      <c r="BK90" s="43">
        <f t="shared" si="463"/>
        <v>0</v>
      </c>
      <c r="BL90" s="43">
        <f t="shared" si="463"/>
        <v>0</v>
      </c>
      <c r="BO90" s="43">
        <f t="shared" ref="BO90:BS90" si="464">BO36</f>
        <v>0</v>
      </c>
      <c r="BP90" s="43">
        <f t="shared" si="464"/>
        <v>0</v>
      </c>
      <c r="BQ90" s="43">
        <f t="shared" si="464"/>
        <v>0</v>
      </c>
      <c r="BR90" s="43">
        <f t="shared" si="464"/>
        <v>0</v>
      </c>
      <c r="BS90" s="43">
        <f t="shared" si="464"/>
        <v>0</v>
      </c>
      <c r="BV90" s="43">
        <f t="shared" ref="BV90:BZ90" si="465">BV36</f>
        <v>0</v>
      </c>
      <c r="BW90" s="43">
        <f t="shared" si="465"/>
        <v>0</v>
      </c>
      <c r="BX90" s="43">
        <f t="shared" si="465"/>
        <v>0</v>
      </c>
      <c r="BY90" s="43">
        <f t="shared" si="465"/>
        <v>0</v>
      </c>
      <c r="BZ90" s="43">
        <f t="shared" si="465"/>
        <v>0</v>
      </c>
      <c r="CC90" s="43">
        <f t="shared" ref="CC90:CG90" si="466">CC36</f>
        <v>0</v>
      </c>
      <c r="CD90" s="43">
        <f t="shared" si="466"/>
        <v>0</v>
      </c>
      <c r="CE90" s="43">
        <f t="shared" si="466"/>
        <v>0</v>
      </c>
      <c r="CF90" s="43">
        <f t="shared" si="466"/>
        <v>0</v>
      </c>
      <c r="CG90" s="43">
        <f t="shared" si="466"/>
        <v>0</v>
      </c>
      <c r="CH90" s="142"/>
    </row>
    <row r="91" spans="1:86" x14ac:dyDescent="0.3">
      <c r="A91" s="142"/>
      <c r="C91" s="42" t="s">
        <v>309</v>
      </c>
      <c r="D91" s="43">
        <f t="shared" si="452"/>
        <v>31536000</v>
      </c>
      <c r="E91" s="43">
        <f t="shared" si="452"/>
        <v>31536000</v>
      </c>
      <c r="F91" s="43">
        <f t="shared" si="452"/>
        <v>31536000</v>
      </c>
      <c r="G91" s="43">
        <f t="shared" si="452"/>
        <v>31536000</v>
      </c>
      <c r="H91" s="43">
        <f t="shared" si="452"/>
        <v>31536000</v>
      </c>
      <c r="K91" s="43">
        <f t="shared" si="453"/>
        <v>31536000</v>
      </c>
      <c r="L91" s="43">
        <f t="shared" si="453"/>
        <v>31536000</v>
      </c>
      <c r="M91" s="43">
        <f t="shared" si="453"/>
        <v>31536000</v>
      </c>
      <c r="N91" s="43">
        <f t="shared" si="453"/>
        <v>31536000</v>
      </c>
      <c r="O91" s="43">
        <f t="shared" si="453"/>
        <v>31536000</v>
      </c>
      <c r="R91" s="43">
        <f t="shared" si="454"/>
        <v>31536000</v>
      </c>
      <c r="S91" s="43">
        <f t="shared" si="454"/>
        <v>31536000</v>
      </c>
      <c r="T91" s="43">
        <f t="shared" si="454"/>
        <v>31536000</v>
      </c>
      <c r="U91" s="43">
        <f t="shared" si="454"/>
        <v>31536000</v>
      </c>
      <c r="V91" s="43">
        <f t="shared" si="454"/>
        <v>31536000</v>
      </c>
      <c r="Y91" s="43">
        <f t="shared" si="455"/>
        <v>31536000</v>
      </c>
      <c r="Z91" s="43">
        <f t="shared" si="455"/>
        <v>31536000</v>
      </c>
      <c r="AA91" s="43">
        <f t="shared" si="455"/>
        <v>31536000</v>
      </c>
      <c r="AB91" s="43">
        <f t="shared" si="455"/>
        <v>31536000</v>
      </c>
      <c r="AC91" s="43">
        <f t="shared" si="455"/>
        <v>31536000</v>
      </c>
      <c r="AF91" s="43">
        <f t="shared" si="456"/>
        <v>31536000</v>
      </c>
      <c r="AG91" s="43">
        <f t="shared" si="456"/>
        <v>31536000</v>
      </c>
      <c r="AH91" s="43">
        <f t="shared" si="456"/>
        <v>31536000</v>
      </c>
      <c r="AI91" s="43">
        <f t="shared" si="456"/>
        <v>31536000</v>
      </c>
      <c r="AJ91" s="43">
        <f t="shared" si="456"/>
        <v>31536000</v>
      </c>
      <c r="AK91" s="142"/>
      <c r="AX91" s="142"/>
      <c r="AZ91" s="42" t="s">
        <v>309</v>
      </c>
      <c r="BA91" s="43">
        <f t="shared" ref="BA91:BE91" si="467">BA37</f>
        <v>31536000</v>
      </c>
      <c r="BB91" s="43">
        <f t="shared" si="467"/>
        <v>31536000</v>
      </c>
      <c r="BC91" s="43">
        <f t="shared" si="467"/>
        <v>31536000</v>
      </c>
      <c r="BD91" s="43">
        <f t="shared" si="467"/>
        <v>31536000</v>
      </c>
      <c r="BE91" s="43">
        <f t="shared" si="467"/>
        <v>31536000</v>
      </c>
      <c r="BH91" s="43">
        <f t="shared" ref="BH91:BL91" si="468">BH37</f>
        <v>31536000</v>
      </c>
      <c r="BI91" s="43">
        <f t="shared" si="468"/>
        <v>31536000</v>
      </c>
      <c r="BJ91" s="43">
        <f t="shared" si="468"/>
        <v>31536000</v>
      </c>
      <c r="BK91" s="43">
        <f t="shared" si="468"/>
        <v>31536000</v>
      </c>
      <c r="BL91" s="43">
        <f t="shared" si="468"/>
        <v>31536000</v>
      </c>
      <c r="BO91" s="43">
        <f t="shared" ref="BO91:BS91" si="469">BO37</f>
        <v>31536000</v>
      </c>
      <c r="BP91" s="43">
        <f t="shared" si="469"/>
        <v>31536000</v>
      </c>
      <c r="BQ91" s="43">
        <f t="shared" si="469"/>
        <v>31536000</v>
      </c>
      <c r="BR91" s="43">
        <f t="shared" si="469"/>
        <v>31536000</v>
      </c>
      <c r="BS91" s="43">
        <f t="shared" si="469"/>
        <v>31536000</v>
      </c>
      <c r="BV91" s="43">
        <f t="shared" ref="BV91:BZ91" si="470">BV37</f>
        <v>31536000</v>
      </c>
      <c r="BW91" s="43">
        <f t="shared" si="470"/>
        <v>31536000</v>
      </c>
      <c r="BX91" s="43">
        <f t="shared" si="470"/>
        <v>31536000</v>
      </c>
      <c r="BY91" s="43">
        <f t="shared" si="470"/>
        <v>31536000</v>
      </c>
      <c r="BZ91" s="43">
        <f t="shared" si="470"/>
        <v>31536000</v>
      </c>
      <c r="CC91" s="43">
        <f t="shared" ref="CC91:CG91" si="471">CC37</f>
        <v>31536000</v>
      </c>
      <c r="CD91" s="43">
        <f t="shared" si="471"/>
        <v>31536000</v>
      </c>
      <c r="CE91" s="43">
        <f t="shared" si="471"/>
        <v>31536000</v>
      </c>
      <c r="CF91" s="43">
        <f t="shared" si="471"/>
        <v>31536000</v>
      </c>
      <c r="CG91" s="43">
        <f t="shared" si="471"/>
        <v>31536000</v>
      </c>
      <c r="CH91" s="142"/>
    </row>
    <row r="92" spans="1:86" x14ac:dyDescent="0.3">
      <c r="A92" s="142"/>
      <c r="C92" s="42" t="s">
        <v>450</v>
      </c>
      <c r="D92" s="43">
        <f t="shared" si="452"/>
        <v>0.35444579780755181</v>
      </c>
      <c r="E92" s="43">
        <f t="shared" si="452"/>
        <v>0.35444579780755181</v>
      </c>
      <c r="F92" s="43">
        <f t="shared" si="452"/>
        <v>0.35444579780755181</v>
      </c>
      <c r="G92" s="43">
        <f t="shared" si="452"/>
        <v>0.35444579780755181</v>
      </c>
      <c r="H92" s="43">
        <f t="shared" si="452"/>
        <v>0.35444579780755181</v>
      </c>
      <c r="K92" s="43">
        <f t="shared" si="453"/>
        <v>0.45444579780755179</v>
      </c>
      <c r="L92" s="43">
        <f t="shared" si="453"/>
        <v>0.45444579780755179</v>
      </c>
      <c r="M92" s="43">
        <f t="shared" si="453"/>
        <v>0.45444579780755179</v>
      </c>
      <c r="N92" s="43">
        <f t="shared" si="453"/>
        <v>0.45444579780755179</v>
      </c>
      <c r="O92" s="43">
        <f t="shared" si="453"/>
        <v>0.45444579780755179</v>
      </c>
      <c r="R92" s="43">
        <f t="shared" si="454"/>
        <v>0.25444579780755183</v>
      </c>
      <c r="S92" s="43">
        <f t="shared" si="454"/>
        <v>0.25444579780755183</v>
      </c>
      <c r="T92" s="43">
        <f t="shared" si="454"/>
        <v>0.25444579780755183</v>
      </c>
      <c r="U92" s="43">
        <f t="shared" si="454"/>
        <v>0.25444579780755183</v>
      </c>
      <c r="V92" s="43">
        <f t="shared" si="454"/>
        <v>0.25444579780755183</v>
      </c>
      <c r="Y92" s="43">
        <f t="shared" si="455"/>
        <v>0.35444579780755181</v>
      </c>
      <c r="Z92" s="43">
        <f t="shared" si="455"/>
        <v>0.35444579780755181</v>
      </c>
      <c r="AA92" s="43">
        <f t="shared" si="455"/>
        <v>0.35444579780755181</v>
      </c>
      <c r="AB92" s="43">
        <f t="shared" si="455"/>
        <v>0.35444579780755181</v>
      </c>
      <c r="AC92" s="43">
        <f t="shared" si="455"/>
        <v>0.35444579780755181</v>
      </c>
      <c r="AF92" s="43">
        <f t="shared" si="456"/>
        <v>0.35444579780755181</v>
      </c>
      <c r="AG92" s="43">
        <f t="shared" si="456"/>
        <v>0.35444579780755181</v>
      </c>
      <c r="AH92" s="43">
        <f t="shared" si="456"/>
        <v>0.35444579780755181</v>
      </c>
      <c r="AI92" s="43">
        <f t="shared" si="456"/>
        <v>0.35444579780755181</v>
      </c>
      <c r="AJ92" s="43">
        <f t="shared" si="456"/>
        <v>0.35444579780755181</v>
      </c>
      <c r="AK92" s="142"/>
      <c r="AX92" s="142"/>
      <c r="AZ92" s="42" t="s">
        <v>450</v>
      </c>
      <c r="BA92" s="43">
        <f t="shared" ref="BA92:BE92" si="472">BA38</f>
        <v>0.35444579780755181</v>
      </c>
      <c r="BB92" s="43">
        <f t="shared" si="472"/>
        <v>0.35444579780755181</v>
      </c>
      <c r="BC92" s="43">
        <f t="shared" si="472"/>
        <v>0.35444579780755181</v>
      </c>
      <c r="BD92" s="43">
        <f t="shared" si="472"/>
        <v>0.35444579780755181</v>
      </c>
      <c r="BE92" s="43">
        <f t="shared" si="472"/>
        <v>0.35444579780755181</v>
      </c>
      <c r="BH92" s="43">
        <f t="shared" ref="BH92:BL92" si="473">BH38</f>
        <v>0.45444579780755179</v>
      </c>
      <c r="BI92" s="43">
        <f t="shared" si="473"/>
        <v>0.45444579780755179</v>
      </c>
      <c r="BJ92" s="43">
        <f t="shared" si="473"/>
        <v>0.45444579780755179</v>
      </c>
      <c r="BK92" s="43">
        <f t="shared" si="473"/>
        <v>0.45444579780755179</v>
      </c>
      <c r="BL92" s="43">
        <f t="shared" si="473"/>
        <v>0.45444579780755179</v>
      </c>
      <c r="BO92" s="43">
        <f t="shared" ref="BO92:BS92" si="474">BO38</f>
        <v>0.25444579780755183</v>
      </c>
      <c r="BP92" s="43">
        <f t="shared" si="474"/>
        <v>0.25444579780755183</v>
      </c>
      <c r="BQ92" s="43">
        <f t="shared" si="474"/>
        <v>0.25444579780755183</v>
      </c>
      <c r="BR92" s="43">
        <f t="shared" si="474"/>
        <v>0.25444579780755183</v>
      </c>
      <c r="BS92" s="43">
        <f t="shared" si="474"/>
        <v>0.25444579780755183</v>
      </c>
      <c r="BV92" s="43">
        <f t="shared" ref="BV92:BZ92" si="475">BV38</f>
        <v>0.35444579780755181</v>
      </c>
      <c r="BW92" s="43">
        <f t="shared" si="475"/>
        <v>0.35444579780755181</v>
      </c>
      <c r="BX92" s="43">
        <f t="shared" si="475"/>
        <v>0.35444579780755181</v>
      </c>
      <c r="BY92" s="43">
        <f t="shared" si="475"/>
        <v>0.35444579780755181</v>
      </c>
      <c r="BZ92" s="43">
        <f t="shared" si="475"/>
        <v>0.35444579780755181</v>
      </c>
      <c r="CC92" s="43">
        <f t="shared" ref="CC92:CG92" si="476">CC38</f>
        <v>0.35444579780755181</v>
      </c>
      <c r="CD92" s="43">
        <f t="shared" si="476"/>
        <v>0.35444579780755181</v>
      </c>
      <c r="CE92" s="43">
        <f t="shared" si="476"/>
        <v>0.35444579780755181</v>
      </c>
      <c r="CF92" s="43">
        <f t="shared" si="476"/>
        <v>0.35444579780755181</v>
      </c>
      <c r="CG92" s="43">
        <f t="shared" si="476"/>
        <v>0.35444579780755181</v>
      </c>
      <c r="CH92" s="142"/>
    </row>
    <row r="93" spans="1:86" x14ac:dyDescent="0.3">
      <c r="A93" s="142"/>
      <c r="C93" s="42" t="s">
        <v>459</v>
      </c>
      <c r="D93" s="43">
        <f t="shared" si="452"/>
        <v>1.2264000000000001E-2</v>
      </c>
      <c r="E93" s="43">
        <f t="shared" si="452"/>
        <v>1.2264000000000001E-2</v>
      </c>
      <c r="F93" s="43">
        <f t="shared" si="452"/>
        <v>1.2264000000000001E-2</v>
      </c>
      <c r="G93" s="43">
        <f t="shared" si="452"/>
        <v>1.2264000000000001E-2</v>
      </c>
      <c r="H93" s="43">
        <f t="shared" si="452"/>
        <v>1.2264000000000001E-2</v>
      </c>
      <c r="K93" s="43">
        <f t="shared" si="453"/>
        <v>1.2264000000000001E-2</v>
      </c>
      <c r="L93" s="43">
        <f t="shared" si="453"/>
        <v>1.2264000000000001E-2</v>
      </c>
      <c r="M93" s="43">
        <f t="shared" si="453"/>
        <v>1.2264000000000001E-2</v>
      </c>
      <c r="N93" s="43">
        <f t="shared" si="453"/>
        <v>1.2264000000000001E-2</v>
      </c>
      <c r="O93" s="43">
        <f t="shared" si="453"/>
        <v>1.2264000000000001E-2</v>
      </c>
      <c r="R93" s="43">
        <f t="shared" si="454"/>
        <v>1.2264000000000001E-2</v>
      </c>
      <c r="S93" s="43">
        <f t="shared" si="454"/>
        <v>1.2264000000000001E-2</v>
      </c>
      <c r="T93" s="43">
        <f t="shared" si="454"/>
        <v>1.2264000000000001E-2</v>
      </c>
      <c r="U93" s="43">
        <f t="shared" si="454"/>
        <v>1.2264000000000001E-2</v>
      </c>
      <c r="V93" s="43">
        <f t="shared" si="454"/>
        <v>1.2264000000000001E-2</v>
      </c>
      <c r="Y93" s="43">
        <f t="shared" si="455"/>
        <v>1.2264000000000001E-2</v>
      </c>
      <c r="Z93" s="43">
        <f t="shared" si="455"/>
        <v>1.2264000000000001E-2</v>
      </c>
      <c r="AA93" s="43">
        <f t="shared" si="455"/>
        <v>1.2264000000000001E-2</v>
      </c>
      <c r="AB93" s="43">
        <f t="shared" si="455"/>
        <v>1.2264000000000001E-2</v>
      </c>
      <c r="AC93" s="43">
        <f t="shared" si="455"/>
        <v>1.2264000000000001E-2</v>
      </c>
      <c r="AF93" s="43">
        <f t="shared" si="456"/>
        <v>1.2264000000000001E-2</v>
      </c>
      <c r="AG93" s="43">
        <f t="shared" si="456"/>
        <v>1.2264000000000001E-2</v>
      </c>
      <c r="AH93" s="43">
        <f t="shared" si="456"/>
        <v>1.2264000000000001E-2</v>
      </c>
      <c r="AI93" s="43">
        <f t="shared" si="456"/>
        <v>1.2264000000000001E-2</v>
      </c>
      <c r="AJ93" s="43">
        <f t="shared" si="456"/>
        <v>1.2264000000000001E-2</v>
      </c>
      <c r="AK93" s="142"/>
      <c r="AX93" s="142"/>
      <c r="AZ93" s="42" t="str">
        <f>C93</f>
        <v>Total lifetime operational losses (OL) [10],[15] (/1)</v>
      </c>
      <c r="BA93" s="43">
        <f t="shared" ref="BA93:BE93" si="477">BA39</f>
        <v>9.1980000000000013E-3</v>
      </c>
      <c r="BB93" s="43">
        <f t="shared" si="477"/>
        <v>9.1980000000000013E-3</v>
      </c>
      <c r="BC93" s="43">
        <f t="shared" si="477"/>
        <v>9.1980000000000013E-3</v>
      </c>
      <c r="BD93" s="43">
        <f t="shared" si="477"/>
        <v>9.1980000000000013E-3</v>
      </c>
      <c r="BE93" s="43">
        <f t="shared" si="477"/>
        <v>9.1980000000000013E-3</v>
      </c>
      <c r="BH93" s="43">
        <f t="shared" ref="BH93:BL93" si="478">BH39</f>
        <v>9.1980000000000013E-3</v>
      </c>
      <c r="BI93" s="43">
        <f t="shared" si="478"/>
        <v>9.1980000000000013E-3</v>
      </c>
      <c r="BJ93" s="43">
        <f t="shared" si="478"/>
        <v>9.1980000000000013E-3</v>
      </c>
      <c r="BK93" s="43">
        <f t="shared" si="478"/>
        <v>9.1980000000000013E-3</v>
      </c>
      <c r="BL93" s="43">
        <f t="shared" si="478"/>
        <v>9.1980000000000013E-3</v>
      </c>
      <c r="BO93" s="43">
        <f t="shared" ref="BO93:BS93" si="479">BO39</f>
        <v>9.1980000000000013E-3</v>
      </c>
      <c r="BP93" s="43">
        <f t="shared" si="479"/>
        <v>9.1980000000000013E-3</v>
      </c>
      <c r="BQ93" s="43">
        <f t="shared" si="479"/>
        <v>9.1980000000000013E-3</v>
      </c>
      <c r="BR93" s="43">
        <f t="shared" si="479"/>
        <v>9.1980000000000013E-3</v>
      </c>
      <c r="BS93" s="43">
        <f t="shared" si="479"/>
        <v>9.1980000000000013E-3</v>
      </c>
      <c r="BV93" s="43">
        <f t="shared" ref="BV93:BZ93" si="480">BV39</f>
        <v>9.1980000000000013E-3</v>
      </c>
      <c r="BW93" s="43">
        <f t="shared" si="480"/>
        <v>9.1980000000000013E-3</v>
      </c>
      <c r="BX93" s="43">
        <f t="shared" si="480"/>
        <v>9.1980000000000013E-3</v>
      </c>
      <c r="BY93" s="43">
        <f t="shared" si="480"/>
        <v>9.1980000000000013E-3</v>
      </c>
      <c r="BZ93" s="43">
        <f t="shared" si="480"/>
        <v>9.1980000000000013E-3</v>
      </c>
      <c r="CC93" s="43">
        <f t="shared" ref="CC93:CG93" si="481">CC39</f>
        <v>9.1980000000000013E-3</v>
      </c>
      <c r="CD93" s="43">
        <f t="shared" si="481"/>
        <v>9.1980000000000013E-3</v>
      </c>
      <c r="CE93" s="43">
        <f t="shared" si="481"/>
        <v>9.1980000000000013E-3</v>
      </c>
      <c r="CF93" s="43">
        <f t="shared" si="481"/>
        <v>9.1980000000000013E-3</v>
      </c>
      <c r="CG93" s="43">
        <f t="shared" si="481"/>
        <v>9.1980000000000013E-3</v>
      </c>
      <c r="CH93" s="142"/>
    </row>
    <row r="94" spans="1:86" x14ac:dyDescent="0.3">
      <c r="A94" s="142"/>
      <c r="C94" s="42" t="str">
        <f>'ESOIstatic 4W-car'!AZ92</f>
        <v>Charge losses ratio (CL) [15] (/1)</v>
      </c>
      <c r="D94" s="43">
        <f t="shared" si="452"/>
        <v>0.21315468940316687</v>
      </c>
      <c r="E94" s="43">
        <f t="shared" si="452"/>
        <v>0.21315468940316687</v>
      </c>
      <c r="F94" s="43">
        <f t="shared" si="452"/>
        <v>0.21315468940316687</v>
      </c>
      <c r="G94" s="43">
        <f t="shared" si="452"/>
        <v>0.21315468940316687</v>
      </c>
      <c r="H94" s="43">
        <f t="shared" si="452"/>
        <v>0.21315468940316687</v>
      </c>
      <c r="K94" s="43">
        <f t="shared" si="453"/>
        <v>0.21315468940316687</v>
      </c>
      <c r="L94" s="43">
        <f t="shared" si="453"/>
        <v>0.21315468940316687</v>
      </c>
      <c r="M94" s="43">
        <f t="shared" si="453"/>
        <v>0.21315468940316687</v>
      </c>
      <c r="N94" s="43">
        <f t="shared" si="453"/>
        <v>0.21315468940316687</v>
      </c>
      <c r="O94" s="43">
        <f t="shared" si="453"/>
        <v>0.21315468940316687</v>
      </c>
      <c r="R94" s="43">
        <f t="shared" si="454"/>
        <v>0.21315468940316687</v>
      </c>
      <c r="S94" s="43">
        <f t="shared" si="454"/>
        <v>0.21315468940316687</v>
      </c>
      <c r="T94" s="43">
        <f t="shared" si="454"/>
        <v>0.21315468940316687</v>
      </c>
      <c r="U94" s="43">
        <f t="shared" si="454"/>
        <v>0.21315468940316687</v>
      </c>
      <c r="V94" s="43">
        <f t="shared" si="454"/>
        <v>0.21315468940316687</v>
      </c>
      <c r="Y94" s="43">
        <f t="shared" si="455"/>
        <v>0.31315468940316687</v>
      </c>
      <c r="Z94" s="43">
        <f t="shared" si="455"/>
        <v>0.31315468940316687</v>
      </c>
      <c r="AA94" s="43">
        <f t="shared" si="455"/>
        <v>0.31315468940316687</v>
      </c>
      <c r="AB94" s="43">
        <f t="shared" si="455"/>
        <v>0.31315468940316687</v>
      </c>
      <c r="AC94" s="43">
        <f t="shared" si="455"/>
        <v>0.31315468940316687</v>
      </c>
      <c r="AF94" s="43">
        <f t="shared" si="456"/>
        <v>0.11315468940316686</v>
      </c>
      <c r="AG94" s="43">
        <f t="shared" si="456"/>
        <v>0.11315468940316686</v>
      </c>
      <c r="AH94" s="43">
        <f t="shared" si="456"/>
        <v>0.11315468940316686</v>
      </c>
      <c r="AI94" s="43">
        <f t="shared" si="456"/>
        <v>0.11315468940316686</v>
      </c>
      <c r="AJ94" s="43">
        <f t="shared" si="456"/>
        <v>0.11315468940316686</v>
      </c>
      <c r="AK94" s="142"/>
      <c r="AX94" s="142"/>
      <c r="AZ94" s="42" t="str">
        <f>C94</f>
        <v>Charge losses ratio (CL) [15] (/1)</v>
      </c>
      <c r="BA94" s="43">
        <f t="shared" ref="BA94:BE94" si="482">BA40</f>
        <v>0.21315468940316687</v>
      </c>
      <c r="BB94" s="43">
        <f t="shared" si="482"/>
        <v>0.21315468940316687</v>
      </c>
      <c r="BC94" s="43">
        <f t="shared" si="482"/>
        <v>0.21315468940316687</v>
      </c>
      <c r="BD94" s="43">
        <f t="shared" si="482"/>
        <v>0.21315468940316687</v>
      </c>
      <c r="BE94" s="43">
        <f t="shared" si="482"/>
        <v>0.21315468940316687</v>
      </c>
      <c r="BH94" s="43">
        <f t="shared" ref="BH94:BL94" si="483">BH40</f>
        <v>0.21315468940316687</v>
      </c>
      <c r="BI94" s="43">
        <f t="shared" si="483"/>
        <v>0.21315468940316687</v>
      </c>
      <c r="BJ94" s="43">
        <f t="shared" si="483"/>
        <v>0.21315468940316687</v>
      </c>
      <c r="BK94" s="43">
        <f t="shared" si="483"/>
        <v>0.21315468940316687</v>
      </c>
      <c r="BL94" s="43">
        <f t="shared" si="483"/>
        <v>0.21315468940316687</v>
      </c>
      <c r="BO94" s="43">
        <f t="shared" ref="BO94:BS94" si="484">BO40</f>
        <v>0.21315468940316687</v>
      </c>
      <c r="BP94" s="43">
        <f t="shared" si="484"/>
        <v>0.21315468940316687</v>
      </c>
      <c r="BQ94" s="43">
        <f t="shared" si="484"/>
        <v>0.21315468940316687</v>
      </c>
      <c r="BR94" s="43">
        <f t="shared" si="484"/>
        <v>0.21315468940316687</v>
      </c>
      <c r="BS94" s="43">
        <f t="shared" si="484"/>
        <v>0.21315468940316687</v>
      </c>
      <c r="BV94" s="43">
        <f t="shared" ref="BV94:BZ94" si="485">BV40</f>
        <v>0.31315468940316687</v>
      </c>
      <c r="BW94" s="43">
        <f t="shared" si="485"/>
        <v>0.31315468940316687</v>
      </c>
      <c r="BX94" s="43">
        <f t="shared" si="485"/>
        <v>0.31315468940316687</v>
      </c>
      <c r="BY94" s="43">
        <f t="shared" si="485"/>
        <v>0.31315468940316687</v>
      </c>
      <c r="BZ94" s="43">
        <f t="shared" si="485"/>
        <v>0.31315468940316687</v>
      </c>
      <c r="CC94" s="43">
        <f t="shared" ref="CC94:CG94" si="486">CC40</f>
        <v>0.11315468940316686</v>
      </c>
      <c r="CD94" s="43">
        <f t="shared" si="486"/>
        <v>0.11315468940316686</v>
      </c>
      <c r="CE94" s="43">
        <f t="shared" si="486"/>
        <v>0.11315468940316686</v>
      </c>
      <c r="CF94" s="43">
        <f t="shared" si="486"/>
        <v>0.11315468940316686</v>
      </c>
      <c r="CG94" s="43">
        <f t="shared" si="486"/>
        <v>0.11315468940316686</v>
      </c>
      <c r="CH94" s="142"/>
    </row>
    <row r="95" spans="1:86" x14ac:dyDescent="0.3">
      <c r="A95" s="142"/>
      <c r="C95" s="42" t="s">
        <v>303</v>
      </c>
      <c r="D95" s="43">
        <f t="shared" si="452"/>
        <v>5021392.3629719848</v>
      </c>
      <c r="E95" s="43">
        <f t="shared" si="452"/>
        <v>5021392.3629719848</v>
      </c>
      <c r="F95" s="43">
        <f t="shared" si="452"/>
        <v>5021392.3629719848</v>
      </c>
      <c r="G95" s="43">
        <f t="shared" si="452"/>
        <v>5021392.3629719848</v>
      </c>
      <c r="H95" s="43">
        <f t="shared" si="452"/>
        <v>5021392.3629719848</v>
      </c>
      <c r="K95" s="43">
        <f t="shared" si="453"/>
        <v>4243550.2629719852</v>
      </c>
      <c r="L95" s="43">
        <f t="shared" si="453"/>
        <v>4243550.2629719852</v>
      </c>
      <c r="M95" s="43">
        <f t="shared" si="453"/>
        <v>4243550.2629719852</v>
      </c>
      <c r="N95" s="43">
        <f t="shared" si="453"/>
        <v>4243550.2629719852</v>
      </c>
      <c r="O95" s="43">
        <f t="shared" si="453"/>
        <v>4243550.2629719852</v>
      </c>
      <c r="R95" s="43">
        <f t="shared" si="454"/>
        <v>5799234.4629719844</v>
      </c>
      <c r="S95" s="43">
        <f t="shared" si="454"/>
        <v>5799234.4629719844</v>
      </c>
      <c r="T95" s="43">
        <f t="shared" si="454"/>
        <v>5799234.4629719844</v>
      </c>
      <c r="U95" s="43">
        <f t="shared" si="454"/>
        <v>5799234.4629719844</v>
      </c>
      <c r="V95" s="43">
        <f t="shared" si="454"/>
        <v>5799234.4629719844</v>
      </c>
      <c r="Y95" s="43">
        <f t="shared" si="455"/>
        <v>5021392.3629719848</v>
      </c>
      <c r="Z95" s="43">
        <f t="shared" si="455"/>
        <v>5021392.3629719848</v>
      </c>
      <c r="AA95" s="43">
        <f t="shared" si="455"/>
        <v>5021392.3629719848</v>
      </c>
      <c r="AB95" s="43">
        <f t="shared" si="455"/>
        <v>5021392.3629719848</v>
      </c>
      <c r="AC95" s="43">
        <f t="shared" si="455"/>
        <v>5021392.3629719848</v>
      </c>
      <c r="AF95" s="43">
        <f t="shared" si="456"/>
        <v>5021392.3629719848</v>
      </c>
      <c r="AG95" s="43">
        <f t="shared" si="456"/>
        <v>5021392.3629719848</v>
      </c>
      <c r="AH95" s="43">
        <f t="shared" si="456"/>
        <v>5021392.3629719848</v>
      </c>
      <c r="AI95" s="43">
        <f t="shared" si="456"/>
        <v>5021392.3629719848</v>
      </c>
      <c r="AJ95" s="43">
        <f t="shared" si="456"/>
        <v>5021392.3629719848</v>
      </c>
      <c r="AK95" s="142"/>
      <c r="AX95" s="142"/>
      <c r="AZ95" s="42" t="s">
        <v>303</v>
      </c>
      <c r="BA95" s="43">
        <f t="shared" ref="BA95:BE95" si="487">BA41</f>
        <v>6715972.1437271619</v>
      </c>
      <c r="BB95" s="43">
        <f t="shared" si="487"/>
        <v>6715972.1437271619</v>
      </c>
      <c r="BC95" s="43">
        <f t="shared" si="487"/>
        <v>6715972.1437271619</v>
      </c>
      <c r="BD95" s="43">
        <f t="shared" si="487"/>
        <v>6715972.1437271619</v>
      </c>
      <c r="BE95" s="43">
        <f t="shared" si="487"/>
        <v>6715972.1437271619</v>
      </c>
      <c r="BH95" s="43">
        <f t="shared" ref="BH95:BL95" si="488">BH41</f>
        <v>5675630.0437271614</v>
      </c>
      <c r="BI95" s="43">
        <f t="shared" si="488"/>
        <v>5675630.0437271614</v>
      </c>
      <c r="BJ95" s="43">
        <f t="shared" si="488"/>
        <v>5675630.0437271614</v>
      </c>
      <c r="BK95" s="43">
        <f t="shared" si="488"/>
        <v>5675630.0437271614</v>
      </c>
      <c r="BL95" s="43">
        <f t="shared" si="488"/>
        <v>5675630.0437271614</v>
      </c>
      <c r="BO95" s="43">
        <f t="shared" ref="BO95:BS95" si="489">BO41</f>
        <v>7756314.2437271615</v>
      </c>
      <c r="BP95" s="43">
        <f t="shared" si="489"/>
        <v>7756314.2437271615</v>
      </c>
      <c r="BQ95" s="43">
        <f t="shared" si="489"/>
        <v>7756314.2437271615</v>
      </c>
      <c r="BR95" s="43">
        <f t="shared" si="489"/>
        <v>7756314.2437271615</v>
      </c>
      <c r="BS95" s="43">
        <f t="shared" si="489"/>
        <v>7756314.2437271615</v>
      </c>
      <c r="BV95" s="43">
        <f t="shared" ref="BV95:BZ95" si="490">BV41</f>
        <v>6715972.1437271619</v>
      </c>
      <c r="BW95" s="43">
        <f t="shared" si="490"/>
        <v>6715972.1437271619</v>
      </c>
      <c r="BX95" s="43">
        <f t="shared" si="490"/>
        <v>6715972.1437271619</v>
      </c>
      <c r="BY95" s="43">
        <f t="shared" si="490"/>
        <v>6715972.1437271619</v>
      </c>
      <c r="BZ95" s="43">
        <f t="shared" si="490"/>
        <v>6715972.1437271619</v>
      </c>
      <c r="CC95" s="43">
        <f t="shared" ref="CC95:CG95" si="491">CC41</f>
        <v>6715972.1437271619</v>
      </c>
      <c r="CD95" s="43">
        <f t="shared" si="491"/>
        <v>6715972.1437271619</v>
      </c>
      <c r="CE95" s="43">
        <f t="shared" si="491"/>
        <v>6715972.1437271619</v>
      </c>
      <c r="CF95" s="43">
        <f t="shared" si="491"/>
        <v>6715972.1437271619</v>
      </c>
      <c r="CG95" s="43">
        <f t="shared" si="491"/>
        <v>6715972.1437271619</v>
      </c>
      <c r="CH95" s="142"/>
    </row>
    <row r="96" spans="1:86" x14ac:dyDescent="0.3">
      <c r="A96" s="142"/>
      <c r="C96" s="42" t="s">
        <v>304</v>
      </c>
      <c r="D96" s="43">
        <f t="shared" si="452"/>
        <v>7778421</v>
      </c>
      <c r="E96" s="43">
        <f t="shared" si="452"/>
        <v>7778421</v>
      </c>
      <c r="F96" s="43">
        <f t="shared" si="452"/>
        <v>7778421</v>
      </c>
      <c r="G96" s="43">
        <f t="shared" si="452"/>
        <v>7778421</v>
      </c>
      <c r="H96" s="43">
        <f t="shared" si="452"/>
        <v>7778421</v>
      </c>
      <c r="K96" s="43">
        <f t="shared" si="453"/>
        <v>7778421</v>
      </c>
      <c r="L96" s="43">
        <f t="shared" si="453"/>
        <v>7778421</v>
      </c>
      <c r="M96" s="43">
        <f t="shared" si="453"/>
        <v>7778421</v>
      </c>
      <c r="N96" s="43">
        <f t="shared" si="453"/>
        <v>7778421</v>
      </c>
      <c r="O96" s="43">
        <f t="shared" si="453"/>
        <v>7778421</v>
      </c>
      <c r="R96" s="43">
        <f t="shared" si="454"/>
        <v>7778421</v>
      </c>
      <c r="S96" s="43">
        <f t="shared" si="454"/>
        <v>7778421</v>
      </c>
      <c r="T96" s="43">
        <f t="shared" si="454"/>
        <v>7778421</v>
      </c>
      <c r="U96" s="43">
        <f t="shared" si="454"/>
        <v>7778421</v>
      </c>
      <c r="V96" s="43">
        <f t="shared" si="454"/>
        <v>7778421</v>
      </c>
      <c r="Y96" s="43">
        <f t="shared" si="455"/>
        <v>7778421</v>
      </c>
      <c r="Z96" s="43">
        <f t="shared" si="455"/>
        <v>7778421</v>
      </c>
      <c r="AA96" s="43">
        <f t="shared" si="455"/>
        <v>7778421</v>
      </c>
      <c r="AB96" s="43">
        <f t="shared" si="455"/>
        <v>7778421</v>
      </c>
      <c r="AC96" s="43">
        <f t="shared" si="455"/>
        <v>7778421</v>
      </c>
      <c r="AF96" s="43">
        <f t="shared" si="456"/>
        <v>7778421</v>
      </c>
      <c r="AG96" s="43">
        <f t="shared" si="456"/>
        <v>7778421</v>
      </c>
      <c r="AH96" s="43">
        <f t="shared" si="456"/>
        <v>7778421</v>
      </c>
      <c r="AI96" s="43">
        <f t="shared" si="456"/>
        <v>7778421</v>
      </c>
      <c r="AJ96" s="43">
        <f t="shared" si="456"/>
        <v>7778421</v>
      </c>
      <c r="AK96" s="142"/>
      <c r="AX96" s="142"/>
      <c r="AZ96" s="42" t="s">
        <v>304</v>
      </c>
      <c r="BA96" s="43">
        <f t="shared" ref="BA96:BE96" si="492">BA42</f>
        <v>10403421</v>
      </c>
      <c r="BB96" s="43">
        <f t="shared" si="492"/>
        <v>10403421</v>
      </c>
      <c r="BC96" s="43">
        <f t="shared" si="492"/>
        <v>10403421</v>
      </c>
      <c r="BD96" s="43">
        <f t="shared" si="492"/>
        <v>10403421</v>
      </c>
      <c r="BE96" s="43">
        <f t="shared" si="492"/>
        <v>10403421</v>
      </c>
      <c r="BH96" s="43">
        <f t="shared" ref="BH96:BL96" si="493">BH42</f>
        <v>10403421</v>
      </c>
      <c r="BI96" s="43">
        <f t="shared" si="493"/>
        <v>10403421</v>
      </c>
      <c r="BJ96" s="43">
        <f t="shared" si="493"/>
        <v>10403421</v>
      </c>
      <c r="BK96" s="43">
        <f t="shared" si="493"/>
        <v>10403421</v>
      </c>
      <c r="BL96" s="43">
        <f t="shared" si="493"/>
        <v>10403421</v>
      </c>
      <c r="BO96" s="43">
        <f t="shared" ref="BO96:BS96" si="494">BO42</f>
        <v>10403421</v>
      </c>
      <c r="BP96" s="43">
        <f t="shared" si="494"/>
        <v>10403421</v>
      </c>
      <c r="BQ96" s="43">
        <f t="shared" si="494"/>
        <v>10403421</v>
      </c>
      <c r="BR96" s="43">
        <f t="shared" si="494"/>
        <v>10403421</v>
      </c>
      <c r="BS96" s="43">
        <f t="shared" si="494"/>
        <v>10403421</v>
      </c>
      <c r="BV96" s="43">
        <f t="shared" ref="BV96:BZ96" si="495">BV42</f>
        <v>10403421</v>
      </c>
      <c r="BW96" s="43">
        <f t="shared" si="495"/>
        <v>10403421</v>
      </c>
      <c r="BX96" s="43">
        <f t="shared" si="495"/>
        <v>10403421</v>
      </c>
      <c r="BY96" s="43">
        <f t="shared" si="495"/>
        <v>10403421</v>
      </c>
      <c r="BZ96" s="43">
        <f t="shared" si="495"/>
        <v>10403421</v>
      </c>
      <c r="CC96" s="43">
        <f t="shared" ref="CC96:CG96" si="496">CC42</f>
        <v>10403421</v>
      </c>
      <c r="CD96" s="43">
        <f t="shared" si="496"/>
        <v>10403421</v>
      </c>
      <c r="CE96" s="43">
        <f t="shared" si="496"/>
        <v>10403421</v>
      </c>
      <c r="CF96" s="43">
        <f t="shared" si="496"/>
        <v>10403421</v>
      </c>
      <c r="CG96" s="43">
        <f t="shared" si="496"/>
        <v>10403421</v>
      </c>
      <c r="CH96" s="142"/>
    </row>
    <row r="97" spans="1:86" x14ac:dyDescent="0.3">
      <c r="A97" s="142"/>
      <c r="C97" s="42" t="s">
        <v>428</v>
      </c>
      <c r="D97" s="43">
        <f t="shared" si="452"/>
        <v>220165.02431000001</v>
      </c>
      <c r="E97" s="43">
        <f t="shared" si="452"/>
        <v>220165.02431000001</v>
      </c>
      <c r="F97" s="43">
        <f t="shared" si="452"/>
        <v>220165.02431000001</v>
      </c>
      <c r="G97" s="43">
        <f t="shared" si="452"/>
        <v>220165.02431000001</v>
      </c>
      <c r="H97" s="43">
        <f t="shared" si="452"/>
        <v>220165.02431000001</v>
      </c>
      <c r="K97" s="43">
        <f t="shared" si="453"/>
        <v>220165.02431000001</v>
      </c>
      <c r="L97" s="43">
        <f t="shared" si="453"/>
        <v>220165.02431000001</v>
      </c>
      <c r="M97" s="43">
        <f t="shared" si="453"/>
        <v>220165.02431000001</v>
      </c>
      <c r="N97" s="43">
        <f t="shared" si="453"/>
        <v>220165.02431000001</v>
      </c>
      <c r="O97" s="43">
        <f t="shared" si="453"/>
        <v>220165.02431000001</v>
      </c>
      <c r="R97" s="43">
        <f t="shared" si="454"/>
        <v>220165.02431000001</v>
      </c>
      <c r="S97" s="43">
        <f t="shared" si="454"/>
        <v>220165.02431000001</v>
      </c>
      <c r="T97" s="43">
        <f t="shared" si="454"/>
        <v>220165.02431000001</v>
      </c>
      <c r="U97" s="43">
        <f t="shared" si="454"/>
        <v>220165.02431000001</v>
      </c>
      <c r="V97" s="43">
        <f t="shared" si="454"/>
        <v>220165.02431000001</v>
      </c>
      <c r="Y97" s="43">
        <f t="shared" si="455"/>
        <v>220165.02431000001</v>
      </c>
      <c r="Z97" s="43">
        <f t="shared" si="455"/>
        <v>220165.02431000001</v>
      </c>
      <c r="AA97" s="43">
        <f t="shared" si="455"/>
        <v>220165.02431000001</v>
      </c>
      <c r="AB97" s="43">
        <f t="shared" si="455"/>
        <v>220165.02431000001</v>
      </c>
      <c r="AC97" s="43">
        <f t="shared" si="455"/>
        <v>220165.02431000001</v>
      </c>
      <c r="AF97" s="43">
        <f t="shared" si="456"/>
        <v>220165.02431000001</v>
      </c>
      <c r="AG97" s="43">
        <f t="shared" si="456"/>
        <v>220165.02431000001</v>
      </c>
      <c r="AH97" s="43">
        <f t="shared" si="456"/>
        <v>220165.02431000001</v>
      </c>
      <c r="AI97" s="43">
        <f t="shared" si="456"/>
        <v>220165.02431000001</v>
      </c>
      <c r="AJ97" s="43">
        <f t="shared" si="456"/>
        <v>220165.02431000001</v>
      </c>
      <c r="AK97" s="142"/>
      <c r="AX97" s="142"/>
      <c r="AZ97" s="42" t="s">
        <v>428</v>
      </c>
      <c r="BA97" s="43">
        <f t="shared" ref="BA97:BE97" si="497">BA43</f>
        <v>220165.02431000001</v>
      </c>
      <c r="BB97" s="43">
        <f t="shared" si="497"/>
        <v>220165.02431000001</v>
      </c>
      <c r="BC97" s="43">
        <f t="shared" si="497"/>
        <v>220165.02431000001</v>
      </c>
      <c r="BD97" s="43">
        <f t="shared" si="497"/>
        <v>220165.02431000001</v>
      </c>
      <c r="BE97" s="43">
        <f t="shared" si="497"/>
        <v>220165.02431000001</v>
      </c>
      <c r="BH97" s="43">
        <f t="shared" ref="BH97:BL97" si="498">BH43</f>
        <v>220165.02431000001</v>
      </c>
      <c r="BI97" s="43">
        <f t="shared" si="498"/>
        <v>220165.02431000001</v>
      </c>
      <c r="BJ97" s="43">
        <f t="shared" si="498"/>
        <v>220165.02431000001</v>
      </c>
      <c r="BK97" s="43">
        <f t="shared" si="498"/>
        <v>220165.02431000001</v>
      </c>
      <c r="BL97" s="43">
        <f t="shared" si="498"/>
        <v>220165.02431000001</v>
      </c>
      <c r="BO97" s="43">
        <f t="shared" ref="BO97:BS97" si="499">BO43</f>
        <v>220165.02431000001</v>
      </c>
      <c r="BP97" s="43">
        <f t="shared" si="499"/>
        <v>220165.02431000001</v>
      </c>
      <c r="BQ97" s="43">
        <f t="shared" si="499"/>
        <v>220165.02431000001</v>
      </c>
      <c r="BR97" s="43">
        <f t="shared" si="499"/>
        <v>220165.02431000001</v>
      </c>
      <c r="BS97" s="43">
        <f t="shared" si="499"/>
        <v>220165.02431000001</v>
      </c>
      <c r="BV97" s="43">
        <f t="shared" ref="BV97:BZ97" si="500">BV43</f>
        <v>220165.02431000001</v>
      </c>
      <c r="BW97" s="43">
        <f t="shared" si="500"/>
        <v>220165.02431000001</v>
      </c>
      <c r="BX97" s="43">
        <f t="shared" si="500"/>
        <v>220165.02431000001</v>
      </c>
      <c r="BY97" s="43">
        <f t="shared" si="500"/>
        <v>220165.02431000001</v>
      </c>
      <c r="BZ97" s="43">
        <f t="shared" si="500"/>
        <v>220165.02431000001</v>
      </c>
      <c r="CC97" s="43">
        <f t="shared" ref="CC97:CG97" si="501">CC43</f>
        <v>220165.02431000001</v>
      </c>
      <c r="CD97" s="43">
        <f t="shared" si="501"/>
        <v>220165.02431000001</v>
      </c>
      <c r="CE97" s="43">
        <f t="shared" si="501"/>
        <v>220165.02431000001</v>
      </c>
      <c r="CF97" s="43">
        <f t="shared" si="501"/>
        <v>220165.02431000001</v>
      </c>
      <c r="CG97" s="43">
        <f t="shared" si="501"/>
        <v>220165.02431000001</v>
      </c>
      <c r="CH97" s="142"/>
    </row>
    <row r="98" spans="1:86" x14ac:dyDescent="0.3">
      <c r="A98" s="142"/>
      <c r="C98" s="42" t="s">
        <v>305</v>
      </c>
      <c r="D98" s="43">
        <f t="shared" si="452"/>
        <v>29003.817150000003</v>
      </c>
      <c r="E98" s="43">
        <f t="shared" si="452"/>
        <v>29003.817150000003</v>
      </c>
      <c r="F98" s="43">
        <f t="shared" si="452"/>
        <v>29003.817150000003</v>
      </c>
      <c r="G98" s="43">
        <f t="shared" si="452"/>
        <v>29003.817150000003</v>
      </c>
      <c r="H98" s="43">
        <f t="shared" si="452"/>
        <v>29003.817150000003</v>
      </c>
      <c r="K98" s="43">
        <f t="shared" si="453"/>
        <v>29003.817150000003</v>
      </c>
      <c r="L98" s="43">
        <f t="shared" si="453"/>
        <v>29003.817150000003</v>
      </c>
      <c r="M98" s="43">
        <f t="shared" si="453"/>
        <v>29003.817150000003</v>
      </c>
      <c r="N98" s="43">
        <f t="shared" si="453"/>
        <v>29003.817150000003</v>
      </c>
      <c r="O98" s="43">
        <f t="shared" si="453"/>
        <v>29003.817150000003</v>
      </c>
      <c r="R98" s="43">
        <f t="shared" si="454"/>
        <v>29003.817150000003</v>
      </c>
      <c r="S98" s="43">
        <f t="shared" si="454"/>
        <v>29003.817150000003</v>
      </c>
      <c r="T98" s="43">
        <f t="shared" si="454"/>
        <v>29003.817150000003</v>
      </c>
      <c r="U98" s="43">
        <f t="shared" si="454"/>
        <v>29003.817150000003</v>
      </c>
      <c r="V98" s="43">
        <f t="shared" si="454"/>
        <v>29003.817150000003</v>
      </c>
      <c r="Y98" s="43">
        <f t="shared" si="455"/>
        <v>29003.817150000003</v>
      </c>
      <c r="Z98" s="43">
        <f t="shared" si="455"/>
        <v>29003.817150000003</v>
      </c>
      <c r="AA98" s="43">
        <f t="shared" si="455"/>
        <v>29003.817150000003</v>
      </c>
      <c r="AB98" s="43">
        <f t="shared" si="455"/>
        <v>29003.817150000003</v>
      </c>
      <c r="AC98" s="43">
        <f t="shared" si="455"/>
        <v>29003.817150000003</v>
      </c>
      <c r="AF98" s="43">
        <f t="shared" si="456"/>
        <v>29003.817150000003</v>
      </c>
      <c r="AG98" s="43">
        <f t="shared" si="456"/>
        <v>29003.817150000003</v>
      </c>
      <c r="AH98" s="43">
        <f t="shared" si="456"/>
        <v>29003.817150000003</v>
      </c>
      <c r="AI98" s="43">
        <f t="shared" si="456"/>
        <v>29003.817150000003</v>
      </c>
      <c r="AJ98" s="43">
        <f t="shared" si="456"/>
        <v>29003.817150000003</v>
      </c>
      <c r="AK98" s="142"/>
      <c r="AX98" s="142"/>
      <c r="AZ98" s="42" t="s">
        <v>305</v>
      </c>
      <c r="BA98" s="43">
        <f t="shared" ref="BA98:BE98" si="502">BA44</f>
        <v>29003.817150000003</v>
      </c>
      <c r="BB98" s="43">
        <f t="shared" si="502"/>
        <v>29003.817150000003</v>
      </c>
      <c r="BC98" s="43">
        <f t="shared" si="502"/>
        <v>29003.817150000003</v>
      </c>
      <c r="BD98" s="43">
        <f t="shared" si="502"/>
        <v>29003.817150000003</v>
      </c>
      <c r="BE98" s="43">
        <f t="shared" si="502"/>
        <v>29003.817150000003</v>
      </c>
      <c r="BH98" s="43">
        <f t="shared" ref="BH98:BL98" si="503">BH44</f>
        <v>29003.817150000003</v>
      </c>
      <c r="BI98" s="43">
        <f t="shared" si="503"/>
        <v>29003.817150000003</v>
      </c>
      <c r="BJ98" s="43">
        <f t="shared" si="503"/>
        <v>29003.817150000003</v>
      </c>
      <c r="BK98" s="43">
        <f t="shared" si="503"/>
        <v>29003.817150000003</v>
      </c>
      <c r="BL98" s="43">
        <f t="shared" si="503"/>
        <v>29003.817150000003</v>
      </c>
      <c r="BO98" s="43">
        <f t="shared" ref="BO98:BS98" si="504">BO44</f>
        <v>29003.817150000003</v>
      </c>
      <c r="BP98" s="43">
        <f t="shared" si="504"/>
        <v>29003.817150000003</v>
      </c>
      <c r="BQ98" s="43">
        <f t="shared" si="504"/>
        <v>29003.817150000003</v>
      </c>
      <c r="BR98" s="43">
        <f t="shared" si="504"/>
        <v>29003.817150000003</v>
      </c>
      <c r="BS98" s="43">
        <f t="shared" si="504"/>
        <v>29003.817150000003</v>
      </c>
      <c r="BV98" s="43">
        <f t="shared" ref="BV98:BZ98" si="505">BV44</f>
        <v>29003.817150000003</v>
      </c>
      <c r="BW98" s="43">
        <f t="shared" si="505"/>
        <v>29003.817150000003</v>
      </c>
      <c r="BX98" s="43">
        <f t="shared" si="505"/>
        <v>29003.817150000003</v>
      </c>
      <c r="BY98" s="43">
        <f t="shared" si="505"/>
        <v>29003.817150000003</v>
      </c>
      <c r="BZ98" s="43">
        <f t="shared" si="505"/>
        <v>29003.817150000003</v>
      </c>
      <c r="CC98" s="43">
        <f t="shared" ref="CC98:CG98" si="506">CC44</f>
        <v>29003.817150000003</v>
      </c>
      <c r="CD98" s="43">
        <f t="shared" si="506"/>
        <v>29003.817150000003</v>
      </c>
      <c r="CE98" s="43">
        <f t="shared" si="506"/>
        <v>29003.817150000003</v>
      </c>
      <c r="CF98" s="43">
        <f t="shared" si="506"/>
        <v>29003.817150000003</v>
      </c>
      <c r="CG98" s="43">
        <f t="shared" si="506"/>
        <v>29003.817150000003</v>
      </c>
      <c r="CH98" s="142"/>
    </row>
    <row r="99" spans="1:86" ht="15.6" x14ac:dyDescent="0.3">
      <c r="A99" s="142"/>
      <c r="C99" s="46" t="s">
        <v>156</v>
      </c>
      <c r="D99" s="47">
        <f>D96/((D87*$D$15)+D96*D90)</f>
        <v>2.2565164609204742</v>
      </c>
      <c r="E99" s="47">
        <f t="shared" ref="E99:H99" si="507">E96/((E87*$D$15)+E96*E90)</f>
        <v>2.9052342933244732</v>
      </c>
      <c r="F99" s="47">
        <f t="shared" si="507"/>
        <v>2.9402142357008483</v>
      </c>
      <c r="G99" s="47">
        <f t="shared" si="507"/>
        <v>2.9871598002143265</v>
      </c>
      <c r="H99" s="47">
        <f t="shared" si="507"/>
        <v>2.8697078601616499</v>
      </c>
      <c r="K99" s="47">
        <f>K96/((K87*$D$15)+K96*K90)</f>
        <v>2.2565164609204742</v>
      </c>
      <c r="L99" s="47">
        <f>L96/((L87*$D$15)+L96*L90)</f>
        <v>2.9052342933244732</v>
      </c>
      <c r="M99" s="47">
        <f>M96/((M87*$D$15)+M96*M90)</f>
        <v>2.9402142357008483</v>
      </c>
      <c r="N99" s="47">
        <f>N96/((N87*$D$15)+N96*N90)</f>
        <v>2.9871598002143265</v>
      </c>
      <c r="O99" s="47">
        <f>O96/((O87*$D$15)+O96*O90)</f>
        <v>2.8697078601616499</v>
      </c>
      <c r="R99" s="47">
        <f>R96/((R87*$D$15)+R96*R90)</f>
        <v>2.2565164609204742</v>
      </c>
      <c r="S99" s="47">
        <f>S96/((S87*$D$15)+S96*S90)</f>
        <v>2.9052342933244732</v>
      </c>
      <c r="T99" s="47">
        <f>T96/((T87*$D$15)+T96*T90)</f>
        <v>2.9402142357008483</v>
      </c>
      <c r="U99" s="47">
        <f>U96/((U87*$D$15)+U96*U90)</f>
        <v>2.9871598002143265</v>
      </c>
      <c r="V99" s="47">
        <f>V96/((V87*$D$15)+V96*V90)</f>
        <v>2.8697078601616499</v>
      </c>
      <c r="Y99" s="47">
        <f>Y96/((Y87*$D$15)+Y96*Y90)</f>
        <v>2.2565164609204742</v>
      </c>
      <c r="Z99" s="47">
        <f>Z96/((Z87*$D$15)+Z96*Z90)</f>
        <v>2.9052342933244732</v>
      </c>
      <c r="AA99" s="47">
        <f>AA96/((AA87*$D$15)+AA96*AA90)</f>
        <v>2.9402142357008483</v>
      </c>
      <c r="AB99" s="47">
        <f>AB96/((AB87*$D$15)+AB96*AB90)</f>
        <v>2.9871598002143265</v>
      </c>
      <c r="AC99" s="47">
        <f>AC96/((AC87*$D$15)+AC96*AC90)</f>
        <v>2.8697078601616499</v>
      </c>
      <c r="AF99" s="47">
        <f>AF96/((AF87*$D$15)+AF96*AF90)</f>
        <v>2.2565164609204742</v>
      </c>
      <c r="AG99" s="47">
        <f>AG96/((AG87*$D$15)+AG96*AG90)</f>
        <v>2.9052342933244732</v>
      </c>
      <c r="AH99" s="47">
        <f>AH96/((AH87*$D$15)+AH96*AH90)</f>
        <v>2.9402142357008483</v>
      </c>
      <c r="AI99" s="47">
        <f>AI96/((AI87*$D$15)+AI96*AI90)</f>
        <v>2.9871598002143265</v>
      </c>
      <c r="AJ99" s="47">
        <f>AJ96/((AJ87*$D$15)+AJ96*AJ90)</f>
        <v>2.8697078601616499</v>
      </c>
      <c r="AK99" s="142"/>
      <c r="AX99" s="142"/>
      <c r="AZ99" s="46" t="s">
        <v>156</v>
      </c>
      <c r="BA99" s="47">
        <f>BA96/((BA87*$D$15)+BA96*BA90)</f>
        <v>3.0180277894942615</v>
      </c>
      <c r="BB99" s="47">
        <f t="shared" ref="BB99:BE99" si="508">BB96/((BB87*$D$15)+BB96*BB90)</f>
        <v>3.885669785306296</v>
      </c>
      <c r="BC99" s="47">
        <f t="shared" si="508"/>
        <v>3.9324544819815168</v>
      </c>
      <c r="BD99" s="47">
        <f t="shared" si="508"/>
        <v>3.9952428643172602</v>
      </c>
      <c r="BE99" s="47">
        <f t="shared" si="508"/>
        <v>3.8381541724561803</v>
      </c>
      <c r="BH99" s="47">
        <f>BH96/((BH87*$D$15)+BH96*BH90)</f>
        <v>3.0180277894942615</v>
      </c>
      <c r="BI99" s="47">
        <f>BI96/((BI87*$D$15)+BI96*BI90)</f>
        <v>3.885669785306296</v>
      </c>
      <c r="BJ99" s="47">
        <f>BJ96/((BJ87*$D$15)+BJ96*BJ90)</f>
        <v>3.9324544819815168</v>
      </c>
      <c r="BK99" s="47">
        <f>BK96/((BK87*$D$15)+BK96*BK90)</f>
        <v>3.9952428643172602</v>
      </c>
      <c r="BL99" s="47">
        <f>BL96/((BL87*$D$15)+BL96*BL90)</f>
        <v>3.8381541724561803</v>
      </c>
      <c r="BO99" s="47">
        <f>BO96/((BO87*$D$15)+BO96*BO90)</f>
        <v>3.0180277894942615</v>
      </c>
      <c r="BP99" s="47">
        <f>BP96/((BP87*$D$15)+BP96*BP90)</f>
        <v>3.885669785306296</v>
      </c>
      <c r="BQ99" s="47">
        <f>BQ96/((BQ87*$D$15)+BQ96*BQ90)</f>
        <v>3.9324544819815168</v>
      </c>
      <c r="BR99" s="47">
        <f>BR96/((BR87*$D$15)+BR96*BR90)</f>
        <v>3.9952428643172602</v>
      </c>
      <c r="BS99" s="47">
        <f>BS96/((BS87*$D$15)+BS96*BS90)</f>
        <v>3.8381541724561803</v>
      </c>
      <c r="BV99" s="47">
        <f>BV96/((BV87*$D$15)+BV96*BV90)</f>
        <v>3.0180277894942615</v>
      </c>
      <c r="BW99" s="47">
        <f>BW96/((BW87*$D$15)+BW96*BW90)</f>
        <v>3.885669785306296</v>
      </c>
      <c r="BX99" s="47">
        <f>BX96/((BX87*$D$15)+BX96*BX90)</f>
        <v>3.9324544819815168</v>
      </c>
      <c r="BY99" s="47">
        <f>BY96/((BY87*$D$15)+BY96*BY90)</f>
        <v>3.9952428643172602</v>
      </c>
      <c r="BZ99" s="47">
        <f>BZ96/((BZ87*$D$15)+BZ96*BZ90)</f>
        <v>3.8381541724561803</v>
      </c>
      <c r="CC99" s="47">
        <f>CC96/((CC87*$D$15)+CC96*CC90)</f>
        <v>3.0180277894942615</v>
      </c>
      <c r="CD99" s="47">
        <f>CD96/((CD87*$D$15)+CD96*CD90)</f>
        <v>3.885669785306296</v>
      </c>
      <c r="CE99" s="47">
        <f>CE96/((CE87*$D$15)+CE96*CE90)</f>
        <v>3.9324544819815168</v>
      </c>
      <c r="CF99" s="47">
        <f>CF96/((CF87*$D$15)+CF96*CF90)</f>
        <v>3.9952428643172602</v>
      </c>
      <c r="CG99" s="47">
        <f>CG96/((CG87*$D$15)+CG96*CG90)</f>
        <v>3.8381541724561803</v>
      </c>
      <c r="CH99" s="142"/>
    </row>
    <row r="100" spans="1:86" ht="15.6" x14ac:dyDescent="0.3">
      <c r="A100" s="142"/>
      <c r="C100" s="46" t="s">
        <v>157</v>
      </c>
      <c r="D100" s="48">
        <f>D95/((D88+D97+D98)*$BA$15+(D96*D94))</f>
        <v>0.92519653736366581</v>
      </c>
      <c r="E100" s="48">
        <f t="shared" ref="E100:H100" si="509">E95/((E88+E97+E98)*$BA$15+(E96*E94))</f>
        <v>1.0891305168284535</v>
      </c>
      <c r="F100" s="48">
        <f t="shared" si="509"/>
        <v>1.0967073728330063</v>
      </c>
      <c r="G100" s="48">
        <f t="shared" si="509"/>
        <v>1.1068711006581111</v>
      </c>
      <c r="H100" s="48">
        <f t="shared" si="509"/>
        <v>1.0774421165525538</v>
      </c>
      <c r="K100" s="48">
        <f>K95/((K88+K97+K98)*$BA$15+(K96*K94))</f>
        <v>0.78187835676450179</v>
      </c>
      <c r="L100" s="48">
        <f t="shared" ref="L100:O100" si="510">L95/((L88+L97+L98)*$BA$15+(L96*L94))</f>
        <v>0.92041803488200824</v>
      </c>
      <c r="M100" s="48">
        <f t="shared" si="510"/>
        <v>0.92682119300359156</v>
      </c>
      <c r="N100" s="48">
        <f t="shared" si="510"/>
        <v>0.93541050185805275</v>
      </c>
      <c r="O100" s="48">
        <f t="shared" si="510"/>
        <v>0.91054023396960171</v>
      </c>
      <c r="R100" s="48">
        <f>R95/((R88+R97+R98)*$BA$15+(R96*R94))</f>
        <v>1.0685147179628298</v>
      </c>
      <c r="S100" s="48">
        <f t="shared" ref="S100:V100" si="511">S95/((S88+S97+S98)*$BA$15+(S96*S94))</f>
        <v>1.2578429987748989</v>
      </c>
      <c r="T100" s="48">
        <f t="shared" si="511"/>
        <v>1.266593552662421</v>
      </c>
      <c r="U100" s="48">
        <f t="shared" si="511"/>
        <v>1.2783316994581693</v>
      </c>
      <c r="V100" s="48">
        <f t="shared" si="511"/>
        <v>1.2443439991355061</v>
      </c>
      <c r="Y100" s="48">
        <f>Y95/((Y88+Y97+Y98)*$BA$15+(Y96*Y94))</f>
        <v>0.8092205241403666</v>
      </c>
      <c r="Z100" s="48">
        <f t="shared" ref="Z100:AC100" si="512">Z95/((Z88+Z97+Z98)*$BA$15+(Z96*Z94))</f>
        <v>0.93190629316677509</v>
      </c>
      <c r="AA100" s="48">
        <f t="shared" si="512"/>
        <v>0.93744792591098147</v>
      </c>
      <c r="AB100" s="48">
        <f t="shared" si="512"/>
        <v>0.94486413097622979</v>
      </c>
      <c r="AC100" s="48">
        <f t="shared" si="512"/>
        <v>0.92333565712279242</v>
      </c>
      <c r="AF100" s="48">
        <f>AF95/((AF88+AF97+AF98)*$BA$15+(AF96*AF94))</f>
        <v>1.0799768553635809</v>
      </c>
      <c r="AG100" s="48">
        <f t="shared" ref="AG100:AJ100" si="513">AG95/((AG88+AG97+AG98)*$BA$15+(AG96*AG94))</f>
        <v>1.3101730666889282</v>
      </c>
      <c r="AH100" s="48">
        <f t="shared" si="513"/>
        <v>1.3211530108095744</v>
      </c>
      <c r="AI100" s="48">
        <f t="shared" si="513"/>
        <v>1.3359305532785433</v>
      </c>
      <c r="AJ100" s="48">
        <f t="shared" si="513"/>
        <v>1.2932955843101344</v>
      </c>
      <c r="AK100" s="142"/>
      <c r="AX100" s="142"/>
      <c r="AZ100" s="46" t="s">
        <v>157</v>
      </c>
      <c r="BA100" s="48">
        <f>BA95/((BA88+BA97+BA98)*$BA$15+(BA96*BA94))</f>
        <v>1.1217759995071708</v>
      </c>
      <c r="BB100" s="48">
        <f t="shared" ref="BB100:BE100" si="514">BB95/((BB88+BB97+BB98)*$BA$15+(BB96*BB94))</f>
        <v>1.2990298140643304</v>
      </c>
      <c r="BC100" s="48">
        <f t="shared" si="514"/>
        <v>1.3070827793492179</v>
      </c>
      <c r="BD100" s="48">
        <f t="shared" si="514"/>
        <v>1.3178661587425902</v>
      </c>
      <c r="BE100" s="48">
        <f t="shared" si="514"/>
        <v>1.286583136302196</v>
      </c>
      <c r="BG100" s="166"/>
      <c r="BH100" s="48">
        <f>BH95/((BH88+BH97+BH98)*$BA$15+(BH96*BH94))</f>
        <v>0.94800654750804103</v>
      </c>
      <c r="BI100" s="48">
        <f t="shared" ref="BI100:BL100" si="515">BI95/((BI88+BI97+BI98)*$BA$15+(BI96*BI94))</f>
        <v>1.097802742866818</v>
      </c>
      <c r="BJ100" s="48">
        <f t="shared" si="515"/>
        <v>1.104608258246254</v>
      </c>
      <c r="BK100" s="48">
        <f t="shared" si="515"/>
        <v>1.1137212311335964</v>
      </c>
      <c r="BL100" s="48">
        <f t="shared" si="515"/>
        <v>1.0872841259429313</v>
      </c>
      <c r="BO100" s="48">
        <f>BO95/((BO88+BO97+BO98)*$BA$15+(BO96*BO94))</f>
        <v>1.2955454515063003</v>
      </c>
      <c r="BP100" s="48">
        <f t="shared" ref="BP100:BS100" si="516">BP95/((BP88+BP97+BP98)*$BA$15+(BP96*BP94))</f>
        <v>1.5002568852618425</v>
      </c>
      <c r="BQ100" s="48">
        <f t="shared" si="516"/>
        <v>1.5095573004521816</v>
      </c>
      <c r="BR100" s="48">
        <f t="shared" si="516"/>
        <v>1.5220110863515839</v>
      </c>
      <c r="BS100" s="48">
        <f t="shared" si="516"/>
        <v>1.4858821466614607</v>
      </c>
      <c r="BV100" s="48">
        <f>BV95/((BV88+BV97+BV98)*$BA$15+(BV96*BV94))</f>
        <v>0.95570386296610033</v>
      </c>
      <c r="BW100" s="48">
        <f t="shared" ref="BW100:BZ100" si="517">BW95/((BW88+BW97+BW98)*$BA$15+(BW96*BW94))</f>
        <v>1.0814190299335478</v>
      </c>
      <c r="BX100" s="48">
        <f t="shared" si="517"/>
        <v>1.0869941578057745</v>
      </c>
      <c r="BY100" s="48">
        <f t="shared" si="517"/>
        <v>1.0944414816905859</v>
      </c>
      <c r="BZ100" s="48">
        <f t="shared" si="517"/>
        <v>1.0727792862238621</v>
      </c>
      <c r="CC100" s="48">
        <f>CC95/((CC88+CC97+CC98)*$BA$15+(CC96*CC94))</f>
        <v>1.3577033701082537</v>
      </c>
      <c r="CD100" s="48">
        <f t="shared" ref="CD100:CG100" si="518">CD95/((CD88+CD97+CD98)*$BA$15+(CD96*CD94))</f>
        <v>1.6262817219054018</v>
      </c>
      <c r="CE100" s="48">
        <f t="shared" si="518"/>
        <v>1.6389229108478023</v>
      </c>
      <c r="CF100" s="48">
        <f t="shared" si="518"/>
        <v>1.6559122439005054</v>
      </c>
      <c r="CG100" s="48">
        <f t="shared" si="518"/>
        <v>1.6068209643146194</v>
      </c>
      <c r="CH100" s="142"/>
    </row>
    <row r="101" spans="1:86" x14ac:dyDescent="0.3">
      <c r="A101" s="142"/>
      <c r="AK101" s="142"/>
      <c r="AX101" s="142"/>
      <c r="CH101" s="142"/>
    </row>
    <row r="102" spans="1:86" x14ac:dyDescent="0.3">
      <c r="A102" s="142"/>
      <c r="E102" s="595" t="s">
        <v>474</v>
      </c>
      <c r="F102" s="595"/>
      <c r="G102" s="595"/>
      <c r="L102" s="595" t="s">
        <v>475</v>
      </c>
      <c r="M102" s="595"/>
      <c r="N102" s="595"/>
      <c r="S102" s="595" t="s">
        <v>476</v>
      </c>
      <c r="T102" s="595"/>
      <c r="U102" s="595"/>
      <c r="Z102" s="595" t="s">
        <v>477</v>
      </c>
      <c r="AA102" s="595"/>
      <c r="AB102" s="595"/>
      <c r="AK102" s="142"/>
      <c r="AX102" s="142"/>
      <c r="BB102" s="595" t="s">
        <v>474</v>
      </c>
      <c r="BC102" s="595"/>
      <c r="BD102" s="595"/>
      <c r="BI102" s="595" t="s">
        <v>475</v>
      </c>
      <c r="BJ102" s="595"/>
      <c r="BK102" s="595"/>
      <c r="BP102" s="595" t="s">
        <v>476</v>
      </c>
      <c r="BQ102" s="595"/>
      <c r="BR102" s="595"/>
      <c r="BW102" s="595" t="s">
        <v>477</v>
      </c>
      <c r="BX102" s="595"/>
      <c r="BY102" s="595"/>
      <c r="CH102" s="142"/>
    </row>
    <row r="103" spans="1:86" x14ac:dyDescent="0.3">
      <c r="A103" s="142"/>
      <c r="E103" s="583"/>
      <c r="F103" s="583"/>
      <c r="G103" s="583"/>
      <c r="L103" s="583"/>
      <c r="M103" s="583"/>
      <c r="N103" s="583"/>
      <c r="S103" s="583"/>
      <c r="T103" s="583"/>
      <c r="U103" s="583"/>
      <c r="Z103" s="583"/>
      <c r="AA103" s="583"/>
      <c r="AB103" s="583"/>
      <c r="AK103" s="142"/>
      <c r="AX103" s="142"/>
      <c r="BB103" s="583"/>
      <c r="BC103" s="583"/>
      <c r="BD103" s="583"/>
      <c r="BI103" s="583"/>
      <c r="BJ103" s="583"/>
      <c r="BK103" s="583"/>
      <c r="BP103" s="583"/>
      <c r="BQ103" s="583"/>
      <c r="BR103" s="583"/>
      <c r="BW103" s="583"/>
      <c r="BX103" s="583"/>
      <c r="BY103" s="583"/>
      <c r="CH103" s="142"/>
    </row>
    <row r="104" spans="1:86" x14ac:dyDescent="0.3">
      <c r="A104" s="142"/>
      <c r="C104" s="42" t="s">
        <v>301</v>
      </c>
      <c r="D104" s="43">
        <f t="shared" ref="D104:H105" si="519">D50</f>
        <v>2219347.0496833669</v>
      </c>
      <c r="E104" s="43">
        <f t="shared" si="519"/>
        <v>1409157.9752042</v>
      </c>
      <c r="F104" s="43">
        <f t="shared" si="519"/>
        <v>1373438.4699958665</v>
      </c>
      <c r="G104" s="43">
        <f t="shared" si="519"/>
        <v>1327338.5298917</v>
      </c>
      <c r="H104" s="43">
        <f t="shared" si="519"/>
        <v>1427408.5976000333</v>
      </c>
      <c r="K104" s="43">
        <f t="shared" ref="K104:O105" si="520">K50</f>
        <v>2219347.0496833669</v>
      </c>
      <c r="L104" s="43">
        <f t="shared" si="520"/>
        <v>1409157.9752042</v>
      </c>
      <c r="M104" s="43">
        <f t="shared" si="520"/>
        <v>1373438.4699958665</v>
      </c>
      <c r="N104" s="43">
        <f t="shared" si="520"/>
        <v>1327338.5298917</v>
      </c>
      <c r="O104" s="43">
        <f t="shared" si="520"/>
        <v>1427408.5976000333</v>
      </c>
      <c r="R104" s="43">
        <f t="shared" ref="R104:V105" si="521">R50</f>
        <v>2219347.0496833669</v>
      </c>
      <c r="S104" s="43">
        <f t="shared" si="521"/>
        <v>1409157.9752042</v>
      </c>
      <c r="T104" s="43">
        <f t="shared" si="521"/>
        <v>1373438.4699958665</v>
      </c>
      <c r="U104" s="43">
        <f t="shared" si="521"/>
        <v>1327338.5298917</v>
      </c>
      <c r="V104" s="43">
        <f t="shared" si="521"/>
        <v>1427408.5976000333</v>
      </c>
      <c r="Y104" s="43">
        <f t="shared" ref="Y104:AC105" si="522">Y50</f>
        <v>2219347.0496833669</v>
      </c>
      <c r="Z104" s="43">
        <f t="shared" si="522"/>
        <v>1409157.9752042</v>
      </c>
      <c r="AA104" s="43">
        <f t="shared" si="522"/>
        <v>1373438.4699958665</v>
      </c>
      <c r="AB104" s="43">
        <f t="shared" si="522"/>
        <v>1327338.5298917</v>
      </c>
      <c r="AC104" s="43">
        <f t="shared" si="522"/>
        <v>1427408.5976000333</v>
      </c>
      <c r="AK104" s="142"/>
      <c r="AX104" s="142"/>
      <c r="AZ104" s="42" t="s">
        <v>301</v>
      </c>
      <c r="BA104" s="43">
        <f t="shared" ref="BA104:BE105" si="523">BA50</f>
        <v>2219347.0496833669</v>
      </c>
      <c r="BB104" s="43">
        <f t="shared" si="523"/>
        <v>1409157.9752042</v>
      </c>
      <c r="BC104" s="43">
        <f t="shared" si="523"/>
        <v>1373438.4699958665</v>
      </c>
      <c r="BD104" s="43">
        <f t="shared" si="523"/>
        <v>1327338.5298917</v>
      </c>
      <c r="BE104" s="43">
        <f t="shared" si="523"/>
        <v>1427408.5976000333</v>
      </c>
      <c r="BH104" s="43">
        <f t="shared" ref="BH104:BL105" si="524">BH50</f>
        <v>2219347.0496833669</v>
      </c>
      <c r="BI104" s="43">
        <f t="shared" si="524"/>
        <v>1409157.9752042</v>
      </c>
      <c r="BJ104" s="43">
        <f t="shared" si="524"/>
        <v>1373438.4699958665</v>
      </c>
      <c r="BK104" s="43">
        <f t="shared" si="524"/>
        <v>1327338.5298917</v>
      </c>
      <c r="BL104" s="43">
        <f t="shared" si="524"/>
        <v>1427408.5976000333</v>
      </c>
      <c r="BO104" s="43">
        <f t="shared" ref="BO104:BS105" si="525">BO50</f>
        <v>2219347.0496833669</v>
      </c>
      <c r="BP104" s="43">
        <f t="shared" si="525"/>
        <v>1409157.9752042</v>
      </c>
      <c r="BQ104" s="43">
        <f t="shared" si="525"/>
        <v>1373438.4699958665</v>
      </c>
      <c r="BR104" s="43">
        <f t="shared" si="525"/>
        <v>1327338.5298917</v>
      </c>
      <c r="BS104" s="43">
        <f t="shared" si="525"/>
        <v>1427408.5976000333</v>
      </c>
      <c r="BV104" s="43">
        <f t="shared" ref="BV104:BZ105" si="526">BV50</f>
        <v>2219347.0496833669</v>
      </c>
      <c r="BW104" s="43">
        <f t="shared" si="526"/>
        <v>1409157.9752042</v>
      </c>
      <c r="BX104" s="43">
        <f t="shared" si="526"/>
        <v>1373438.4699958665</v>
      </c>
      <c r="BY104" s="43">
        <f t="shared" si="526"/>
        <v>1327338.5298917</v>
      </c>
      <c r="BZ104" s="43">
        <f t="shared" si="526"/>
        <v>1427408.5976000333</v>
      </c>
      <c r="CH104" s="142"/>
    </row>
    <row r="105" spans="1:86" x14ac:dyDescent="0.3">
      <c r="A105" s="142"/>
      <c r="C105" s="42" t="s">
        <v>302</v>
      </c>
      <c r="D105" s="43">
        <f t="shared" si="519"/>
        <v>2441281.7546517034</v>
      </c>
      <c r="E105" s="43">
        <f t="shared" si="519"/>
        <v>1550073.7727246201</v>
      </c>
      <c r="F105" s="43">
        <f t="shared" si="519"/>
        <v>1510782.3169954531</v>
      </c>
      <c r="G105" s="43">
        <f t="shared" si="519"/>
        <v>1460072.38288087</v>
      </c>
      <c r="H105" s="43">
        <f t="shared" si="519"/>
        <v>1570149.4573600367</v>
      </c>
      <c r="K105" s="43">
        <f t="shared" si="520"/>
        <v>2441281.7546517034</v>
      </c>
      <c r="L105" s="43">
        <f t="shared" si="520"/>
        <v>1550073.7727246201</v>
      </c>
      <c r="M105" s="43">
        <f t="shared" si="520"/>
        <v>1510782.3169954531</v>
      </c>
      <c r="N105" s="43">
        <f t="shared" si="520"/>
        <v>1460072.38288087</v>
      </c>
      <c r="O105" s="43">
        <f t="shared" si="520"/>
        <v>1570149.4573600367</v>
      </c>
      <c r="R105" s="43">
        <f t="shared" si="521"/>
        <v>2441281.7546517034</v>
      </c>
      <c r="S105" s="43">
        <f t="shared" si="521"/>
        <v>1550073.7727246201</v>
      </c>
      <c r="T105" s="43">
        <f t="shared" si="521"/>
        <v>1510782.3169954531</v>
      </c>
      <c r="U105" s="43">
        <f t="shared" si="521"/>
        <v>1460072.38288087</v>
      </c>
      <c r="V105" s="43">
        <f t="shared" si="521"/>
        <v>1570149.4573600367</v>
      </c>
      <c r="Y105" s="43">
        <f t="shared" si="522"/>
        <v>2441281.7546517034</v>
      </c>
      <c r="Z105" s="43">
        <f t="shared" si="522"/>
        <v>1550073.7727246201</v>
      </c>
      <c r="AA105" s="43">
        <f t="shared" si="522"/>
        <v>1510782.3169954531</v>
      </c>
      <c r="AB105" s="43">
        <f t="shared" si="522"/>
        <v>1460072.38288087</v>
      </c>
      <c r="AC105" s="43">
        <f t="shared" si="522"/>
        <v>1570149.4573600367</v>
      </c>
      <c r="AK105" s="142"/>
      <c r="AX105" s="142"/>
      <c r="AZ105" s="42" t="s">
        <v>302</v>
      </c>
      <c r="BA105" s="43">
        <f t="shared" si="523"/>
        <v>2441281.7546517034</v>
      </c>
      <c r="BB105" s="43">
        <f t="shared" si="523"/>
        <v>1550073.7727246201</v>
      </c>
      <c r="BC105" s="43">
        <f t="shared" si="523"/>
        <v>1510782.3169954531</v>
      </c>
      <c r="BD105" s="43">
        <f t="shared" si="523"/>
        <v>1460072.38288087</v>
      </c>
      <c r="BE105" s="43">
        <f t="shared" si="523"/>
        <v>1570149.4573600367</v>
      </c>
      <c r="BH105" s="43">
        <f t="shared" si="524"/>
        <v>2441281.7546517034</v>
      </c>
      <c r="BI105" s="43">
        <f t="shared" si="524"/>
        <v>1550073.7727246201</v>
      </c>
      <c r="BJ105" s="43">
        <f t="shared" si="524"/>
        <v>1510782.3169954531</v>
      </c>
      <c r="BK105" s="43">
        <f t="shared" si="524"/>
        <v>1460072.38288087</v>
      </c>
      <c r="BL105" s="43">
        <f t="shared" si="524"/>
        <v>1570149.4573600367</v>
      </c>
      <c r="BO105" s="43">
        <f t="shared" si="525"/>
        <v>2441281.7546517034</v>
      </c>
      <c r="BP105" s="43">
        <f t="shared" si="525"/>
        <v>1550073.7727246201</v>
      </c>
      <c r="BQ105" s="43">
        <f t="shared" si="525"/>
        <v>1510782.3169954531</v>
      </c>
      <c r="BR105" s="43">
        <f t="shared" si="525"/>
        <v>1460072.38288087</v>
      </c>
      <c r="BS105" s="43">
        <f t="shared" si="525"/>
        <v>1570149.4573600367</v>
      </c>
      <c r="BV105" s="43">
        <f t="shared" si="526"/>
        <v>2441281.7546517034</v>
      </c>
      <c r="BW105" s="43">
        <f t="shared" si="526"/>
        <v>1550073.7727246201</v>
      </c>
      <c r="BX105" s="43">
        <f t="shared" si="526"/>
        <v>1510782.3169954531</v>
      </c>
      <c r="BY105" s="43">
        <f t="shared" si="526"/>
        <v>1460072.38288087</v>
      </c>
      <c r="BZ105" s="43">
        <f t="shared" si="526"/>
        <v>1570149.4573600367</v>
      </c>
      <c r="CH105" s="142"/>
    </row>
    <row r="106" spans="1:86" x14ac:dyDescent="0.3">
      <c r="A106" s="142"/>
      <c r="C106" s="42" t="s">
        <v>334</v>
      </c>
      <c r="D106" s="43">
        <f>D79</f>
        <v>1750000</v>
      </c>
      <c r="E106" s="43">
        <f>E79</f>
        <v>1750000</v>
      </c>
      <c r="F106" s="43">
        <f>F79</f>
        <v>1750000</v>
      </c>
      <c r="G106" s="43">
        <f>G79</f>
        <v>1750000</v>
      </c>
      <c r="H106" s="43">
        <f>H79</f>
        <v>1750000</v>
      </c>
      <c r="K106" s="43">
        <f>K79</f>
        <v>1750000</v>
      </c>
      <c r="L106" s="43">
        <f>L79</f>
        <v>1750000</v>
      </c>
      <c r="M106" s="43">
        <f>M79</f>
        <v>1750000</v>
      </c>
      <c r="N106" s="43">
        <f>N79</f>
        <v>1750000</v>
      </c>
      <c r="O106" s="43">
        <f>O79</f>
        <v>1750000</v>
      </c>
      <c r="R106" s="43">
        <f>R79</f>
        <v>1750000</v>
      </c>
      <c r="S106" s="43">
        <f>S79</f>
        <v>1750000</v>
      </c>
      <c r="T106" s="43">
        <f>T79</f>
        <v>1750000</v>
      </c>
      <c r="U106" s="43">
        <f>U79</f>
        <v>1750000</v>
      </c>
      <c r="V106" s="43">
        <f>V79</f>
        <v>1750000</v>
      </c>
      <c r="Y106" s="43">
        <f>Y79</f>
        <v>1750000</v>
      </c>
      <c r="Z106" s="43">
        <f>Z79</f>
        <v>1750000</v>
      </c>
      <c r="AA106" s="43">
        <f>AA79</f>
        <v>1750000</v>
      </c>
      <c r="AB106" s="43">
        <f>AB79</f>
        <v>1750000</v>
      </c>
      <c r="AC106" s="43">
        <f>AC79</f>
        <v>1750000</v>
      </c>
      <c r="AK106" s="142"/>
      <c r="AX106" s="142"/>
      <c r="AZ106" s="42" t="s">
        <v>334</v>
      </c>
      <c r="BA106" s="43">
        <f>BA79</f>
        <v>1750000</v>
      </c>
      <c r="BB106" s="43">
        <f>BB79</f>
        <v>1750000</v>
      </c>
      <c r="BC106" s="43">
        <f>BC79</f>
        <v>1750000</v>
      </c>
      <c r="BD106" s="43">
        <f>BD79</f>
        <v>1750000</v>
      </c>
      <c r="BE106" s="43">
        <f>BE79</f>
        <v>1750000</v>
      </c>
      <c r="BH106" s="43">
        <f>BH79</f>
        <v>1750000</v>
      </c>
      <c r="BI106" s="43">
        <f>BI79</f>
        <v>1750000</v>
      </c>
      <c r="BJ106" s="43">
        <f>BJ79</f>
        <v>1750000</v>
      </c>
      <c r="BK106" s="43">
        <f>BK79</f>
        <v>1750000</v>
      </c>
      <c r="BL106" s="43">
        <f>BL79</f>
        <v>1750000</v>
      </c>
      <c r="BO106" s="43">
        <f>BO79</f>
        <v>1750000</v>
      </c>
      <c r="BP106" s="43">
        <f>BP79</f>
        <v>1750000</v>
      </c>
      <c r="BQ106" s="43">
        <f>BQ79</f>
        <v>1750000</v>
      </c>
      <c r="BR106" s="43">
        <f>BR79</f>
        <v>1750000</v>
      </c>
      <c r="BS106" s="43">
        <f>BS79</f>
        <v>1750000</v>
      </c>
      <c r="BV106" s="43">
        <f>BV79</f>
        <v>1750000</v>
      </c>
      <c r="BW106" s="43">
        <f>BW79</f>
        <v>1750000</v>
      </c>
      <c r="BX106" s="43">
        <f>BX79</f>
        <v>1750000</v>
      </c>
      <c r="BY106" s="43">
        <f>BY79</f>
        <v>1750000</v>
      </c>
      <c r="BZ106" s="43">
        <f>BZ79</f>
        <v>1750000</v>
      </c>
      <c r="CH106" s="142"/>
    </row>
    <row r="107" spans="1:86" x14ac:dyDescent="0.3">
      <c r="A107" s="142"/>
      <c r="C107" s="42" t="s">
        <v>354</v>
      </c>
      <c r="D107" s="43">
        <f>EnU!$AB$48*(1000000/$D$11)</f>
        <v>26123.802942857146</v>
      </c>
      <c r="E107" s="43">
        <f>EnU!$AB$48*(1000000/$E$11)</f>
        <v>26123.802942857146</v>
      </c>
      <c r="F107" s="43">
        <f>EnU!$AB$48*(1000000/$F$11)</f>
        <v>26123.802942857146</v>
      </c>
      <c r="G107" s="43">
        <f>EnU!$AB$48*(1000000/$G$11)</f>
        <v>26123.802942857146</v>
      </c>
      <c r="H107" s="43">
        <f>EnU!$AB$48*(1000000/$H$11)</f>
        <v>26123.802942857146</v>
      </c>
      <c r="K107" s="43">
        <f>EnU!$AB$48*(1000000/$D$11)</f>
        <v>26123.802942857146</v>
      </c>
      <c r="L107" s="43">
        <f>EnU!$AB$48*(1000000/$E$11)</f>
        <v>26123.802942857146</v>
      </c>
      <c r="M107" s="43">
        <f>EnU!$AB$48*(1000000/$F$11)</f>
        <v>26123.802942857146</v>
      </c>
      <c r="N107" s="43">
        <f>EnU!$AB$48*(1000000/$G$11)</f>
        <v>26123.802942857146</v>
      </c>
      <c r="O107" s="43">
        <f>EnU!$AB$48*(1000000/$H$11)</f>
        <v>26123.802942857146</v>
      </c>
      <c r="R107" s="43">
        <f>EnU!$AB$48*(1000000/$D$11)</f>
        <v>26123.802942857146</v>
      </c>
      <c r="S107" s="43">
        <f>EnU!$AB$48*(1000000/$E$11)</f>
        <v>26123.802942857146</v>
      </c>
      <c r="T107" s="43">
        <f>EnU!$AB$48*(1000000/$F$11)</f>
        <v>26123.802942857146</v>
      </c>
      <c r="U107" s="43">
        <f>EnU!$AB$48*(1000000/$G$11)</f>
        <v>26123.802942857146</v>
      </c>
      <c r="V107" s="43">
        <f>EnU!$AB$48*(1000000/$H$11)</f>
        <v>26123.802942857146</v>
      </c>
      <c r="Y107" s="43">
        <f>EnU!$AB$48*(1000000/$D$11)</f>
        <v>26123.802942857146</v>
      </c>
      <c r="Z107" s="43">
        <f>EnU!$AB$48*(1000000/$E$11)</f>
        <v>26123.802942857146</v>
      </c>
      <c r="AA107" s="43">
        <f>EnU!$AB$48*(1000000/$F$11)</f>
        <v>26123.802942857146</v>
      </c>
      <c r="AB107" s="43">
        <f>EnU!$AB$48*(1000000/$G$11)</f>
        <v>26123.802942857146</v>
      </c>
      <c r="AC107" s="43">
        <f>EnU!$AB$48*(1000000/$H$11)</f>
        <v>26123.802942857146</v>
      </c>
      <c r="AK107" s="142"/>
      <c r="AX107" s="142"/>
      <c r="AZ107" s="42" t="s">
        <v>354</v>
      </c>
      <c r="BA107" s="43">
        <f>EnU!$AB$48*(1000000/$D$11)</f>
        <v>26123.802942857146</v>
      </c>
      <c r="BB107" s="43">
        <f>EnU!$AB$48*(1000000/$E$11)</f>
        <v>26123.802942857146</v>
      </c>
      <c r="BC107" s="43">
        <f>EnU!$AB$48*(1000000/$F$11)</f>
        <v>26123.802942857146</v>
      </c>
      <c r="BD107" s="43">
        <f>EnU!$AB$48*(1000000/$G$11)</f>
        <v>26123.802942857146</v>
      </c>
      <c r="BE107" s="43">
        <f>EnU!$AB$48*(1000000/$H$11)</f>
        <v>26123.802942857146</v>
      </c>
      <c r="BH107" s="43">
        <f>EnU!$AB$48*(1000000/$D$11)</f>
        <v>26123.802942857146</v>
      </c>
      <c r="BI107" s="43">
        <f>EnU!$AB$48*(1000000/$E$11)</f>
        <v>26123.802942857146</v>
      </c>
      <c r="BJ107" s="43">
        <f>EnU!$AB$48*(1000000/$F$11)</f>
        <v>26123.802942857146</v>
      </c>
      <c r="BK107" s="43">
        <f>EnU!$AB$48*(1000000/$G$11)</f>
        <v>26123.802942857146</v>
      </c>
      <c r="BL107" s="43">
        <f>EnU!$AB$48*(1000000/$H$11)</f>
        <v>26123.802942857146</v>
      </c>
      <c r="BO107" s="43">
        <f>EnU!$AB$48*(1000000/$D$11)</f>
        <v>26123.802942857146</v>
      </c>
      <c r="BP107" s="43">
        <f>EnU!$AB$48*(1000000/$E$11)</f>
        <v>26123.802942857146</v>
      </c>
      <c r="BQ107" s="43">
        <f>EnU!$AB$48*(1000000/$F$11)</f>
        <v>26123.802942857146</v>
      </c>
      <c r="BR107" s="43">
        <f>EnU!$AB$48*(1000000/$G$11)</f>
        <v>26123.802942857146</v>
      </c>
      <c r="BS107" s="43">
        <f>EnU!$AB$48*(1000000/$H$11)</f>
        <v>26123.802942857146</v>
      </c>
      <c r="BV107" s="43">
        <f>EnU!$AB$48*(1000000/$D$11)</f>
        <v>26123.802942857146</v>
      </c>
      <c r="BW107" s="43">
        <f>EnU!$AB$48*(1000000/$E$11)</f>
        <v>26123.802942857146</v>
      </c>
      <c r="BX107" s="43">
        <f>EnU!$AB$48*(1000000/$F$11)</f>
        <v>26123.802942857146</v>
      </c>
      <c r="BY107" s="43">
        <f>EnU!$AB$48*(1000000/$G$11)</f>
        <v>26123.802942857146</v>
      </c>
      <c r="BZ107" s="43">
        <f>EnU!$AB$48*(1000000/$H$11)</f>
        <v>26123.802942857146</v>
      </c>
      <c r="CH107" s="142"/>
    </row>
    <row r="108" spans="1:86" x14ac:dyDescent="0.3">
      <c r="A108" s="142"/>
      <c r="C108" s="42" t="s">
        <v>455</v>
      </c>
      <c r="D108" s="43">
        <f>SUMA(D105:D107)</f>
        <v>4217405.5575945601</v>
      </c>
      <c r="E108" s="43">
        <f t="shared" ref="E108" si="527">SUMA(E105:E107)</f>
        <v>3326197.5756674772</v>
      </c>
      <c r="F108" s="43">
        <f t="shared" ref="F108" si="528">SUMA(F105:F107)</f>
        <v>3286906.1199383102</v>
      </c>
      <c r="G108" s="43">
        <f t="shared" ref="G108" si="529">SUMA(G105:G107)</f>
        <v>3236196.1858237274</v>
      </c>
      <c r="H108" s="43">
        <f t="shared" ref="H108" si="530">SUMA(H105:H107)</f>
        <v>3346273.2603028938</v>
      </c>
      <c r="K108" s="43">
        <f>SUMA(K105:K107)</f>
        <v>4217405.5575945601</v>
      </c>
      <c r="L108" s="43">
        <f t="shared" ref="L108" si="531">SUMA(L105:L107)</f>
        <v>3326197.5756674772</v>
      </c>
      <c r="M108" s="43">
        <f t="shared" ref="M108" si="532">SUMA(M105:M107)</f>
        <v>3286906.1199383102</v>
      </c>
      <c r="N108" s="43">
        <f t="shared" ref="N108" si="533">SUMA(N105:N107)</f>
        <v>3236196.1858237274</v>
      </c>
      <c r="O108" s="43">
        <f t="shared" ref="O108" si="534">SUMA(O105:O107)</f>
        <v>3346273.2603028938</v>
      </c>
      <c r="R108" s="43">
        <f>SUMA(R105:R107)</f>
        <v>4217405.5575945601</v>
      </c>
      <c r="S108" s="43">
        <f t="shared" ref="S108" si="535">SUMA(S105:S107)</f>
        <v>3326197.5756674772</v>
      </c>
      <c r="T108" s="43">
        <f t="shared" ref="T108" si="536">SUMA(T105:T107)</f>
        <v>3286906.1199383102</v>
      </c>
      <c r="U108" s="43">
        <f t="shared" ref="U108" si="537">SUMA(U105:U107)</f>
        <v>3236196.1858237274</v>
      </c>
      <c r="V108" s="43">
        <f t="shared" ref="V108" si="538">SUMA(V105:V107)</f>
        <v>3346273.2603028938</v>
      </c>
      <c r="Y108" s="43">
        <f>SUMA(Y105:Y107)</f>
        <v>4217405.5575945601</v>
      </c>
      <c r="Z108" s="43">
        <f t="shared" ref="Z108" si="539">SUMA(Z105:Z107)</f>
        <v>3326197.5756674772</v>
      </c>
      <c r="AA108" s="43">
        <f t="shared" ref="AA108" si="540">SUMA(AA105:AA107)</f>
        <v>3286906.1199383102</v>
      </c>
      <c r="AB108" s="43">
        <f t="shared" ref="AB108" si="541">SUMA(AB105:AB107)</f>
        <v>3236196.1858237274</v>
      </c>
      <c r="AC108" s="43">
        <f t="shared" ref="AC108" si="542">SUMA(AC105:AC107)</f>
        <v>3346273.2603028938</v>
      </c>
      <c r="AK108" s="142"/>
      <c r="AX108" s="142"/>
      <c r="AZ108" s="42" t="s">
        <v>455</v>
      </c>
      <c r="BA108" s="43">
        <f>SUMA(BA105:BA107)</f>
        <v>4217405.5575945601</v>
      </c>
      <c r="BB108" s="43">
        <f t="shared" ref="BB108" si="543">SUMA(BB105:BB107)</f>
        <v>3326197.5756674772</v>
      </c>
      <c r="BC108" s="43">
        <f t="shared" ref="BC108" si="544">SUMA(BC105:BC107)</f>
        <v>3286906.1199383102</v>
      </c>
      <c r="BD108" s="43">
        <f t="shared" ref="BD108" si="545">SUMA(BD105:BD107)</f>
        <v>3236196.1858237274</v>
      </c>
      <c r="BE108" s="43">
        <f t="shared" ref="BE108" si="546">SUMA(BE105:BE107)</f>
        <v>3346273.2603028938</v>
      </c>
      <c r="BH108" s="43">
        <f>SUMA(BH105:BH107)</f>
        <v>4217405.5575945601</v>
      </c>
      <c r="BI108" s="43">
        <f t="shared" ref="BI108" si="547">SUMA(BI105:BI107)</f>
        <v>3326197.5756674772</v>
      </c>
      <c r="BJ108" s="43">
        <f t="shared" ref="BJ108" si="548">SUMA(BJ105:BJ107)</f>
        <v>3286906.1199383102</v>
      </c>
      <c r="BK108" s="43">
        <f t="shared" ref="BK108" si="549">SUMA(BK105:BK107)</f>
        <v>3236196.1858237274</v>
      </c>
      <c r="BL108" s="43">
        <f t="shared" ref="BL108" si="550">SUMA(BL105:BL107)</f>
        <v>3346273.2603028938</v>
      </c>
      <c r="BO108" s="43">
        <f>SUMA(BO105:BO107)</f>
        <v>4217405.5575945601</v>
      </c>
      <c r="BP108" s="43">
        <f t="shared" ref="BP108" si="551">SUMA(BP105:BP107)</f>
        <v>3326197.5756674772</v>
      </c>
      <c r="BQ108" s="43">
        <f t="shared" ref="BQ108" si="552">SUMA(BQ105:BQ107)</f>
        <v>3286906.1199383102</v>
      </c>
      <c r="BR108" s="43">
        <f t="shared" ref="BR108" si="553">SUMA(BR105:BR107)</f>
        <v>3236196.1858237274</v>
      </c>
      <c r="BS108" s="43">
        <f t="shared" ref="BS108" si="554">SUMA(BS105:BS107)</f>
        <v>3346273.2603028938</v>
      </c>
      <c r="BV108" s="43">
        <f>SUMA(BV105:BV107)</f>
        <v>4217405.5575945601</v>
      </c>
      <c r="BW108" s="43">
        <f t="shared" ref="BW108" si="555">SUMA(BW105:BW107)</f>
        <v>3326197.5756674772</v>
      </c>
      <c r="BX108" s="43">
        <f t="shared" ref="BX108" si="556">SUMA(BX105:BX107)</f>
        <v>3286906.1199383102</v>
      </c>
      <c r="BY108" s="43">
        <f t="shared" ref="BY108" si="557">SUMA(BY105:BY107)</f>
        <v>3236196.1858237274</v>
      </c>
      <c r="BZ108" s="43">
        <f t="shared" ref="BZ108" si="558">SUMA(BZ105:BZ107)</f>
        <v>3346273.2603028938</v>
      </c>
      <c r="CH108" s="142"/>
    </row>
    <row r="109" spans="1:86" x14ac:dyDescent="0.3">
      <c r="A109" s="142"/>
      <c r="C109" s="42" t="s">
        <v>1</v>
      </c>
      <c r="D109" s="43">
        <f t="shared" ref="D109:H113" si="559">D55</f>
        <v>0</v>
      </c>
      <c r="E109" s="43">
        <f t="shared" si="559"/>
        <v>0</v>
      </c>
      <c r="F109" s="43">
        <f t="shared" si="559"/>
        <v>0</v>
      </c>
      <c r="G109" s="43">
        <f t="shared" si="559"/>
        <v>0</v>
      </c>
      <c r="H109" s="43">
        <f t="shared" si="559"/>
        <v>0</v>
      </c>
      <c r="K109" s="43">
        <f t="shared" ref="K109:O113" si="560">K55</f>
        <v>0</v>
      </c>
      <c r="L109" s="43">
        <f t="shared" si="560"/>
        <v>0</v>
      </c>
      <c r="M109" s="43">
        <f t="shared" si="560"/>
        <v>0</v>
      </c>
      <c r="N109" s="43">
        <f t="shared" si="560"/>
        <v>0</v>
      </c>
      <c r="O109" s="43">
        <f t="shared" si="560"/>
        <v>0</v>
      </c>
      <c r="R109" s="43">
        <f t="shared" ref="R109:V113" si="561">R55</f>
        <v>0</v>
      </c>
      <c r="S109" s="43">
        <f t="shared" si="561"/>
        <v>0</v>
      </c>
      <c r="T109" s="43">
        <f t="shared" si="561"/>
        <v>0</v>
      </c>
      <c r="U109" s="43">
        <f t="shared" si="561"/>
        <v>0</v>
      </c>
      <c r="V109" s="43">
        <f t="shared" si="561"/>
        <v>0</v>
      </c>
      <c r="Y109" s="43">
        <f t="shared" ref="Y109:AC113" si="562">Y55</f>
        <v>0</v>
      </c>
      <c r="Z109" s="43">
        <f t="shared" si="562"/>
        <v>0</v>
      </c>
      <c r="AA109" s="43">
        <f t="shared" si="562"/>
        <v>0</v>
      </c>
      <c r="AB109" s="43">
        <f t="shared" si="562"/>
        <v>0</v>
      </c>
      <c r="AC109" s="43">
        <f t="shared" si="562"/>
        <v>0</v>
      </c>
      <c r="AK109" s="142"/>
      <c r="AX109" s="142"/>
      <c r="AZ109" s="42" t="s">
        <v>1</v>
      </c>
      <c r="BA109" s="43">
        <f t="shared" ref="BA109:BE113" si="563">BA55</f>
        <v>0</v>
      </c>
      <c r="BB109" s="43">
        <f t="shared" si="563"/>
        <v>0</v>
      </c>
      <c r="BC109" s="43">
        <f t="shared" si="563"/>
        <v>0</v>
      </c>
      <c r="BD109" s="43">
        <f t="shared" si="563"/>
        <v>0</v>
      </c>
      <c r="BE109" s="43">
        <f t="shared" si="563"/>
        <v>0</v>
      </c>
      <c r="BH109" s="43">
        <f t="shared" ref="BH109:BL113" si="564">BH55</f>
        <v>0</v>
      </c>
      <c r="BI109" s="43">
        <f t="shared" si="564"/>
        <v>0</v>
      </c>
      <c r="BJ109" s="43">
        <f t="shared" si="564"/>
        <v>0</v>
      </c>
      <c r="BK109" s="43">
        <f t="shared" si="564"/>
        <v>0</v>
      </c>
      <c r="BL109" s="43">
        <f t="shared" si="564"/>
        <v>0</v>
      </c>
      <c r="BO109" s="43">
        <f t="shared" ref="BO109:BS113" si="565">BO55</f>
        <v>0</v>
      </c>
      <c r="BP109" s="43">
        <f t="shared" si="565"/>
        <v>0</v>
      </c>
      <c r="BQ109" s="43">
        <f t="shared" si="565"/>
        <v>0</v>
      </c>
      <c r="BR109" s="43">
        <f t="shared" si="565"/>
        <v>0</v>
      </c>
      <c r="BS109" s="43">
        <f t="shared" si="565"/>
        <v>0</v>
      </c>
      <c r="BV109" s="43">
        <f t="shared" ref="BV109:BZ113" si="566">BV55</f>
        <v>0</v>
      </c>
      <c r="BW109" s="43">
        <f t="shared" si="566"/>
        <v>0</v>
      </c>
      <c r="BX109" s="43">
        <f t="shared" si="566"/>
        <v>0</v>
      </c>
      <c r="BY109" s="43">
        <f t="shared" si="566"/>
        <v>0</v>
      </c>
      <c r="BZ109" s="43">
        <f t="shared" si="566"/>
        <v>0</v>
      </c>
      <c r="CH109" s="142"/>
    </row>
    <row r="110" spans="1:86" x14ac:dyDescent="0.3">
      <c r="A110" s="142"/>
      <c r="C110" s="42" t="s">
        <v>439</v>
      </c>
      <c r="D110" s="43">
        <f t="shared" si="559"/>
        <v>334240.55575945607</v>
      </c>
      <c r="E110" s="43">
        <f t="shared" si="559"/>
        <v>245119.75756674772</v>
      </c>
      <c r="F110" s="43">
        <f t="shared" si="559"/>
        <v>241190.61199383103</v>
      </c>
      <c r="G110" s="43">
        <f t="shared" si="559"/>
        <v>236119.61858237276</v>
      </c>
      <c r="H110" s="43">
        <f t="shared" si="559"/>
        <v>247127.32603028941</v>
      </c>
      <c r="K110" s="43">
        <f t="shared" si="560"/>
        <v>334240.55575945607</v>
      </c>
      <c r="L110" s="43">
        <f t="shared" si="560"/>
        <v>245119.75756674772</v>
      </c>
      <c r="M110" s="43">
        <f t="shared" si="560"/>
        <v>241190.61199383103</v>
      </c>
      <c r="N110" s="43">
        <f t="shared" si="560"/>
        <v>236119.61858237276</v>
      </c>
      <c r="O110" s="43">
        <f t="shared" si="560"/>
        <v>247127.32603028941</v>
      </c>
      <c r="R110" s="43">
        <f t="shared" si="561"/>
        <v>334240.55575945607</v>
      </c>
      <c r="S110" s="43">
        <f t="shared" si="561"/>
        <v>245119.75756674772</v>
      </c>
      <c r="T110" s="43">
        <f t="shared" si="561"/>
        <v>241190.61199383103</v>
      </c>
      <c r="U110" s="43">
        <f t="shared" si="561"/>
        <v>236119.61858237276</v>
      </c>
      <c r="V110" s="43">
        <f t="shared" si="561"/>
        <v>247127.32603028941</v>
      </c>
      <c r="Y110" s="43">
        <f t="shared" si="562"/>
        <v>334240.55575945607</v>
      </c>
      <c r="Z110" s="43">
        <f t="shared" si="562"/>
        <v>245119.75756674772</v>
      </c>
      <c r="AA110" s="43">
        <f t="shared" si="562"/>
        <v>241190.61199383103</v>
      </c>
      <c r="AB110" s="43">
        <f t="shared" si="562"/>
        <v>236119.61858237276</v>
      </c>
      <c r="AC110" s="43">
        <f t="shared" si="562"/>
        <v>247127.32603028941</v>
      </c>
      <c r="AK110" s="142"/>
      <c r="AX110" s="142"/>
      <c r="AZ110" s="42" t="s">
        <v>439</v>
      </c>
      <c r="BA110" s="43">
        <f t="shared" si="563"/>
        <v>334240.55575945607</v>
      </c>
      <c r="BB110" s="43">
        <f t="shared" si="563"/>
        <v>245119.75756674772</v>
      </c>
      <c r="BC110" s="43">
        <f t="shared" si="563"/>
        <v>241190.61199383103</v>
      </c>
      <c r="BD110" s="43">
        <f t="shared" si="563"/>
        <v>236119.61858237276</v>
      </c>
      <c r="BE110" s="43">
        <f t="shared" si="563"/>
        <v>247127.32603028941</v>
      </c>
      <c r="BH110" s="43">
        <f t="shared" si="564"/>
        <v>334240.55575945607</v>
      </c>
      <c r="BI110" s="43">
        <f t="shared" si="564"/>
        <v>245119.75756674772</v>
      </c>
      <c r="BJ110" s="43">
        <f t="shared" si="564"/>
        <v>241190.61199383103</v>
      </c>
      <c r="BK110" s="43">
        <f t="shared" si="564"/>
        <v>236119.61858237276</v>
      </c>
      <c r="BL110" s="43">
        <f t="shared" si="564"/>
        <v>247127.32603028941</v>
      </c>
      <c r="BO110" s="43">
        <f t="shared" si="565"/>
        <v>334240.55575945607</v>
      </c>
      <c r="BP110" s="43">
        <f t="shared" si="565"/>
        <v>245119.75756674772</v>
      </c>
      <c r="BQ110" s="43">
        <f t="shared" si="565"/>
        <v>241190.61199383103</v>
      </c>
      <c r="BR110" s="43">
        <f t="shared" si="565"/>
        <v>236119.61858237276</v>
      </c>
      <c r="BS110" s="43">
        <f t="shared" si="565"/>
        <v>247127.32603028941</v>
      </c>
      <c r="BV110" s="43">
        <f t="shared" si="566"/>
        <v>334240.55575945607</v>
      </c>
      <c r="BW110" s="43">
        <f t="shared" si="566"/>
        <v>245119.75756674772</v>
      </c>
      <c r="BX110" s="43">
        <f t="shared" si="566"/>
        <v>241190.61199383103</v>
      </c>
      <c r="BY110" s="43">
        <f t="shared" si="566"/>
        <v>236119.61858237276</v>
      </c>
      <c r="BZ110" s="43">
        <f t="shared" si="566"/>
        <v>247127.32603028941</v>
      </c>
      <c r="CH110" s="142"/>
    </row>
    <row r="111" spans="1:86" x14ac:dyDescent="0.3">
      <c r="A111" s="142"/>
      <c r="C111" s="42" t="s">
        <v>445</v>
      </c>
      <c r="D111" s="43">
        <f t="shared" si="559"/>
        <v>125548.61382446256</v>
      </c>
      <c r="E111" s="43">
        <f t="shared" si="559"/>
        <v>61493.596011519272</v>
      </c>
      <c r="F111" s="43">
        <f t="shared" si="559"/>
        <v>61494.381755166425</v>
      </c>
      <c r="G111" s="43">
        <f t="shared" si="559"/>
        <v>60862.063095810125</v>
      </c>
      <c r="H111" s="43">
        <f t="shared" si="559"/>
        <v>84383.845777676222</v>
      </c>
      <c r="K111" s="43">
        <f t="shared" si="560"/>
        <v>125548.61382446256</v>
      </c>
      <c r="L111" s="43">
        <f t="shared" si="560"/>
        <v>61493.596011519272</v>
      </c>
      <c r="M111" s="43">
        <f t="shared" si="560"/>
        <v>61494.381755166425</v>
      </c>
      <c r="N111" s="43">
        <f t="shared" si="560"/>
        <v>60862.063095810125</v>
      </c>
      <c r="O111" s="43">
        <f t="shared" si="560"/>
        <v>84383.845777676222</v>
      </c>
      <c r="R111" s="43">
        <f t="shared" si="561"/>
        <v>125548.61382446256</v>
      </c>
      <c r="S111" s="43">
        <f t="shared" si="561"/>
        <v>61493.596011519272</v>
      </c>
      <c r="T111" s="43">
        <f t="shared" si="561"/>
        <v>61494.381755166425</v>
      </c>
      <c r="U111" s="43">
        <f t="shared" si="561"/>
        <v>60862.063095810125</v>
      </c>
      <c r="V111" s="43">
        <f t="shared" si="561"/>
        <v>84383.845777676222</v>
      </c>
      <c r="Y111" s="43">
        <f t="shared" si="562"/>
        <v>125548.61382446256</v>
      </c>
      <c r="Z111" s="43">
        <f t="shared" si="562"/>
        <v>61493.596011519272</v>
      </c>
      <c r="AA111" s="43">
        <f t="shared" si="562"/>
        <v>61494.381755166425</v>
      </c>
      <c r="AB111" s="43">
        <f t="shared" si="562"/>
        <v>60862.063095810125</v>
      </c>
      <c r="AC111" s="43">
        <f t="shared" si="562"/>
        <v>84383.845777676222</v>
      </c>
      <c r="AK111" s="142"/>
      <c r="AX111" s="142"/>
      <c r="AZ111" s="42" t="s">
        <v>445</v>
      </c>
      <c r="BA111" s="43">
        <f t="shared" si="563"/>
        <v>125548.61382446256</v>
      </c>
      <c r="BB111" s="43">
        <f t="shared" si="563"/>
        <v>61493.596011519272</v>
      </c>
      <c r="BC111" s="43">
        <f t="shared" si="563"/>
        <v>61494.381755166425</v>
      </c>
      <c r="BD111" s="43">
        <f t="shared" si="563"/>
        <v>60862.063095810125</v>
      </c>
      <c r="BE111" s="43">
        <f t="shared" si="563"/>
        <v>84383.845777676222</v>
      </c>
      <c r="BH111" s="43">
        <f t="shared" si="564"/>
        <v>125548.61382446256</v>
      </c>
      <c r="BI111" s="43">
        <f t="shared" si="564"/>
        <v>61493.596011519272</v>
      </c>
      <c r="BJ111" s="43">
        <f t="shared" si="564"/>
        <v>61494.381755166425</v>
      </c>
      <c r="BK111" s="43">
        <f t="shared" si="564"/>
        <v>60862.063095810125</v>
      </c>
      <c r="BL111" s="43">
        <f t="shared" si="564"/>
        <v>84383.845777676222</v>
      </c>
      <c r="BO111" s="43">
        <f t="shared" si="565"/>
        <v>125548.61382446256</v>
      </c>
      <c r="BP111" s="43">
        <f t="shared" si="565"/>
        <v>61493.596011519272</v>
      </c>
      <c r="BQ111" s="43">
        <f t="shared" si="565"/>
        <v>61494.381755166425</v>
      </c>
      <c r="BR111" s="43">
        <f t="shared" si="565"/>
        <v>60862.063095810125</v>
      </c>
      <c r="BS111" s="43">
        <f t="shared" si="565"/>
        <v>84383.845777676222</v>
      </c>
      <c r="BV111" s="43">
        <f t="shared" si="566"/>
        <v>125548.61382446256</v>
      </c>
      <c r="BW111" s="43">
        <f t="shared" si="566"/>
        <v>61493.596011519272</v>
      </c>
      <c r="BX111" s="43">
        <f t="shared" si="566"/>
        <v>61494.381755166425</v>
      </c>
      <c r="BY111" s="43">
        <f t="shared" si="566"/>
        <v>60862.063095810125</v>
      </c>
      <c r="BZ111" s="43">
        <f t="shared" si="566"/>
        <v>84383.845777676222</v>
      </c>
      <c r="CH111" s="142"/>
    </row>
    <row r="112" spans="1:86" x14ac:dyDescent="0.3">
      <c r="A112" s="142"/>
      <c r="C112" s="42" t="s">
        <v>446</v>
      </c>
      <c r="D112" s="43">
        <f t="shared" si="559"/>
        <v>313665.64412242407</v>
      </c>
      <c r="E112" s="43">
        <f t="shared" si="559"/>
        <v>185555.60849653746</v>
      </c>
      <c r="F112" s="43">
        <f t="shared" si="559"/>
        <v>185557.1799838318</v>
      </c>
      <c r="G112" s="43">
        <f t="shared" si="559"/>
        <v>184292.54266511917</v>
      </c>
      <c r="H112" s="43">
        <f t="shared" si="559"/>
        <v>231336.10802885133</v>
      </c>
      <c r="K112" s="43">
        <f t="shared" si="560"/>
        <v>313665.64412242407</v>
      </c>
      <c r="L112" s="43">
        <f t="shared" si="560"/>
        <v>185555.60849653746</v>
      </c>
      <c r="M112" s="43">
        <f t="shared" si="560"/>
        <v>185557.1799838318</v>
      </c>
      <c r="N112" s="43">
        <f t="shared" si="560"/>
        <v>184292.54266511917</v>
      </c>
      <c r="O112" s="43">
        <f t="shared" si="560"/>
        <v>231336.10802885133</v>
      </c>
      <c r="R112" s="43">
        <f t="shared" si="561"/>
        <v>313665.64412242407</v>
      </c>
      <c r="S112" s="43">
        <f t="shared" si="561"/>
        <v>185555.60849653746</v>
      </c>
      <c r="T112" s="43">
        <f t="shared" si="561"/>
        <v>185557.1799838318</v>
      </c>
      <c r="U112" s="43">
        <f t="shared" si="561"/>
        <v>184292.54266511917</v>
      </c>
      <c r="V112" s="43">
        <f t="shared" si="561"/>
        <v>231336.10802885133</v>
      </c>
      <c r="Y112" s="43">
        <f t="shared" si="562"/>
        <v>313665.64412242407</v>
      </c>
      <c r="Z112" s="43">
        <f t="shared" si="562"/>
        <v>185555.60849653746</v>
      </c>
      <c r="AA112" s="43">
        <f t="shared" si="562"/>
        <v>185557.1799838318</v>
      </c>
      <c r="AB112" s="43">
        <f t="shared" si="562"/>
        <v>184292.54266511917</v>
      </c>
      <c r="AC112" s="43">
        <f t="shared" si="562"/>
        <v>231336.10802885133</v>
      </c>
      <c r="AK112" s="142"/>
      <c r="AX112" s="142"/>
      <c r="AZ112" s="42" t="s">
        <v>446</v>
      </c>
      <c r="BA112" s="43">
        <f t="shared" si="563"/>
        <v>313665.64412242407</v>
      </c>
      <c r="BB112" s="43">
        <f t="shared" si="563"/>
        <v>185555.60849653746</v>
      </c>
      <c r="BC112" s="43">
        <f t="shared" si="563"/>
        <v>185557.1799838318</v>
      </c>
      <c r="BD112" s="43">
        <f t="shared" si="563"/>
        <v>184292.54266511917</v>
      </c>
      <c r="BE112" s="43">
        <f t="shared" si="563"/>
        <v>231336.10802885133</v>
      </c>
      <c r="BH112" s="43">
        <f t="shared" si="564"/>
        <v>313665.64412242407</v>
      </c>
      <c r="BI112" s="43">
        <f t="shared" si="564"/>
        <v>185555.60849653746</v>
      </c>
      <c r="BJ112" s="43">
        <f t="shared" si="564"/>
        <v>185557.1799838318</v>
      </c>
      <c r="BK112" s="43">
        <f t="shared" si="564"/>
        <v>184292.54266511917</v>
      </c>
      <c r="BL112" s="43">
        <f t="shared" si="564"/>
        <v>231336.10802885133</v>
      </c>
      <c r="BO112" s="43">
        <f t="shared" si="565"/>
        <v>313665.64412242407</v>
      </c>
      <c r="BP112" s="43">
        <f t="shared" si="565"/>
        <v>185555.60849653746</v>
      </c>
      <c r="BQ112" s="43">
        <f t="shared" si="565"/>
        <v>185557.1799838318</v>
      </c>
      <c r="BR112" s="43">
        <f t="shared" si="565"/>
        <v>184292.54266511917</v>
      </c>
      <c r="BS112" s="43">
        <f t="shared" si="565"/>
        <v>231336.10802885133</v>
      </c>
      <c r="BV112" s="43">
        <f t="shared" si="566"/>
        <v>313665.64412242407</v>
      </c>
      <c r="BW112" s="43">
        <f t="shared" si="566"/>
        <v>185555.60849653746</v>
      </c>
      <c r="BX112" s="43">
        <f t="shared" si="566"/>
        <v>185557.1799838318</v>
      </c>
      <c r="BY112" s="43">
        <f t="shared" si="566"/>
        <v>184292.54266511917</v>
      </c>
      <c r="BZ112" s="43">
        <f t="shared" si="566"/>
        <v>231336.10802885133</v>
      </c>
      <c r="CH112" s="142"/>
    </row>
    <row r="113" spans="1:86" x14ac:dyDescent="0.3">
      <c r="A113" s="142"/>
      <c r="C113" s="42" t="s">
        <v>95</v>
      </c>
      <c r="D113" s="43">
        <f t="shared" si="559"/>
        <v>10</v>
      </c>
      <c r="E113" s="43">
        <f t="shared" si="559"/>
        <v>10</v>
      </c>
      <c r="F113" s="43">
        <f t="shared" si="559"/>
        <v>10</v>
      </c>
      <c r="G113" s="43">
        <f t="shared" si="559"/>
        <v>10</v>
      </c>
      <c r="H113" s="43">
        <f t="shared" si="559"/>
        <v>10</v>
      </c>
      <c r="K113" s="43">
        <f t="shared" si="560"/>
        <v>10</v>
      </c>
      <c r="L113" s="43">
        <f t="shared" si="560"/>
        <v>10</v>
      </c>
      <c r="M113" s="43">
        <f t="shared" si="560"/>
        <v>10</v>
      </c>
      <c r="N113" s="43">
        <f t="shared" si="560"/>
        <v>10</v>
      </c>
      <c r="O113" s="43">
        <f t="shared" si="560"/>
        <v>10</v>
      </c>
      <c r="R113" s="43">
        <f t="shared" si="561"/>
        <v>10</v>
      </c>
      <c r="S113" s="43">
        <f t="shared" si="561"/>
        <v>10</v>
      </c>
      <c r="T113" s="43">
        <f t="shared" si="561"/>
        <v>10</v>
      </c>
      <c r="U113" s="43">
        <f t="shared" si="561"/>
        <v>10</v>
      </c>
      <c r="V113" s="43">
        <f t="shared" si="561"/>
        <v>10</v>
      </c>
      <c r="Y113" s="43">
        <f t="shared" si="562"/>
        <v>10</v>
      </c>
      <c r="Z113" s="43">
        <f t="shared" si="562"/>
        <v>10</v>
      </c>
      <c r="AA113" s="43">
        <f t="shared" si="562"/>
        <v>10</v>
      </c>
      <c r="AB113" s="43">
        <f t="shared" si="562"/>
        <v>10</v>
      </c>
      <c r="AC113" s="43">
        <f t="shared" si="562"/>
        <v>10</v>
      </c>
      <c r="AK113" s="142"/>
      <c r="AX113" s="142"/>
      <c r="AZ113" s="42" t="s">
        <v>95</v>
      </c>
      <c r="BA113" s="43">
        <f t="shared" si="563"/>
        <v>10</v>
      </c>
      <c r="BB113" s="43">
        <f t="shared" si="563"/>
        <v>10</v>
      </c>
      <c r="BC113" s="43">
        <f t="shared" si="563"/>
        <v>10</v>
      </c>
      <c r="BD113" s="43">
        <f t="shared" si="563"/>
        <v>10</v>
      </c>
      <c r="BE113" s="43">
        <f t="shared" si="563"/>
        <v>10</v>
      </c>
      <c r="BH113" s="43">
        <f t="shared" si="564"/>
        <v>10</v>
      </c>
      <c r="BI113" s="43">
        <f t="shared" si="564"/>
        <v>10</v>
      </c>
      <c r="BJ113" s="43">
        <f t="shared" si="564"/>
        <v>10</v>
      </c>
      <c r="BK113" s="43">
        <f t="shared" si="564"/>
        <v>10</v>
      </c>
      <c r="BL113" s="43">
        <f t="shared" si="564"/>
        <v>10</v>
      </c>
      <c r="BO113" s="43">
        <f t="shared" si="565"/>
        <v>10</v>
      </c>
      <c r="BP113" s="43">
        <f t="shared" si="565"/>
        <v>10</v>
      </c>
      <c r="BQ113" s="43">
        <f t="shared" si="565"/>
        <v>10</v>
      </c>
      <c r="BR113" s="43">
        <f t="shared" si="565"/>
        <v>10</v>
      </c>
      <c r="BS113" s="43">
        <f t="shared" si="565"/>
        <v>10</v>
      </c>
      <c r="BV113" s="43">
        <f t="shared" si="566"/>
        <v>10</v>
      </c>
      <c r="BW113" s="43">
        <f t="shared" si="566"/>
        <v>10</v>
      </c>
      <c r="BX113" s="43">
        <f t="shared" si="566"/>
        <v>10</v>
      </c>
      <c r="BY113" s="43">
        <f t="shared" si="566"/>
        <v>10</v>
      </c>
      <c r="BZ113" s="43">
        <f t="shared" si="566"/>
        <v>10</v>
      </c>
      <c r="CH113" s="142"/>
    </row>
    <row r="114" spans="1:86" x14ac:dyDescent="0.3">
      <c r="A114" s="142"/>
      <c r="C114" s="42" t="s">
        <v>306</v>
      </c>
      <c r="D114" s="43">
        <f>SUMA(D108:D111)</f>
        <v>4677194.7271784786</v>
      </c>
      <c r="E114" s="43">
        <f>SUMA(E108:E111)</f>
        <v>3632810.9292457444</v>
      </c>
      <c r="F114" s="43">
        <f>SUMA(F108:F111)</f>
        <v>3589591.1136873076</v>
      </c>
      <c r="G114" s="43">
        <f>SUMA(G108:G111)</f>
        <v>3533177.8675019098</v>
      </c>
      <c r="H114" s="43">
        <f>SUMA(H108:H111)</f>
        <v>3677784.4321108595</v>
      </c>
      <c r="K114" s="43">
        <f>SUMA(K108:K111)</f>
        <v>4677194.7271784786</v>
      </c>
      <c r="L114" s="43">
        <f>SUMA(L108:L111)</f>
        <v>3632810.9292457444</v>
      </c>
      <c r="M114" s="43">
        <f>SUMA(M108:M111)</f>
        <v>3589591.1136873076</v>
      </c>
      <c r="N114" s="43">
        <f>SUMA(N108:N111)</f>
        <v>3533177.8675019098</v>
      </c>
      <c r="O114" s="43">
        <f>SUMA(O108:O111)</f>
        <v>3677784.4321108595</v>
      </c>
      <c r="R114" s="43">
        <f>SUMA(R108:R111)</f>
        <v>4677194.7271784786</v>
      </c>
      <c r="S114" s="43">
        <f>SUMA(S108:S111)</f>
        <v>3632810.9292457444</v>
      </c>
      <c r="T114" s="43">
        <f>SUMA(T108:T111)</f>
        <v>3589591.1136873076</v>
      </c>
      <c r="U114" s="43">
        <f>SUMA(U108:U111)</f>
        <v>3533177.8675019098</v>
      </c>
      <c r="V114" s="43">
        <f>SUMA(V108:V111)</f>
        <v>3677784.4321108595</v>
      </c>
      <c r="Y114" s="43">
        <f>SUMA(Y108:Y111)</f>
        <v>4677194.7271784786</v>
      </c>
      <c r="Z114" s="43">
        <f>SUMA(Z108:Z111)</f>
        <v>3632810.9292457444</v>
      </c>
      <c r="AA114" s="43">
        <f>SUMA(AA108:AA111)</f>
        <v>3589591.1136873076</v>
      </c>
      <c r="AB114" s="43">
        <f>SUMA(AB108:AB111)</f>
        <v>3533177.8675019098</v>
      </c>
      <c r="AC114" s="43">
        <f>SUMA(AC108:AC111)</f>
        <v>3677784.4321108595</v>
      </c>
      <c r="AK114" s="142"/>
      <c r="AX114" s="142"/>
      <c r="AZ114" s="42" t="s">
        <v>306</v>
      </c>
      <c r="BA114" s="43">
        <f>SUMA(BA108:BA111)</f>
        <v>4677194.7271784786</v>
      </c>
      <c r="BB114" s="43">
        <f>SUMA(BB108:BB111)</f>
        <v>3632810.9292457444</v>
      </c>
      <c r="BC114" s="43">
        <f>SUMA(BC108:BC111)</f>
        <v>3589591.1136873076</v>
      </c>
      <c r="BD114" s="43">
        <f>SUMA(BD108:BD111)</f>
        <v>3533177.8675019098</v>
      </c>
      <c r="BE114" s="43">
        <f>SUMA(BE108:BE111)</f>
        <v>3677784.4321108595</v>
      </c>
      <c r="BH114" s="43">
        <f>SUMA(BH108:BH111)</f>
        <v>4677194.7271784786</v>
      </c>
      <c r="BI114" s="43">
        <f>SUMA(BI108:BI111)</f>
        <v>3632810.9292457444</v>
      </c>
      <c r="BJ114" s="43">
        <f>SUMA(BJ108:BJ111)</f>
        <v>3589591.1136873076</v>
      </c>
      <c r="BK114" s="43">
        <f>SUMA(BK108:BK111)</f>
        <v>3533177.8675019098</v>
      </c>
      <c r="BL114" s="43">
        <f>SUMA(BL108:BL111)</f>
        <v>3677784.4321108595</v>
      </c>
      <c r="BO114" s="43">
        <f>SUMA(BO108:BO111)</f>
        <v>4677194.7271784786</v>
      </c>
      <c r="BP114" s="43">
        <f>SUMA(BP108:BP111)</f>
        <v>3632810.9292457444</v>
      </c>
      <c r="BQ114" s="43">
        <f>SUMA(BQ108:BQ111)</f>
        <v>3589591.1136873076</v>
      </c>
      <c r="BR114" s="43">
        <f>SUMA(BR108:BR111)</f>
        <v>3533177.8675019098</v>
      </c>
      <c r="BS114" s="43">
        <f>SUMA(BS108:BS111)</f>
        <v>3677784.4321108595</v>
      </c>
      <c r="BV114" s="43">
        <f>SUMA(BV108:BV111)</f>
        <v>4677194.7271784786</v>
      </c>
      <c r="BW114" s="43">
        <f>SUMA(BW108:BW111)</f>
        <v>3632810.9292457444</v>
      </c>
      <c r="BX114" s="43">
        <f>SUMA(BX108:BX111)</f>
        <v>3589591.1136873076</v>
      </c>
      <c r="BY114" s="43">
        <f>SUMA(BY108:BY111)</f>
        <v>3533177.8675019098</v>
      </c>
      <c r="BZ114" s="43">
        <f>SUMA(BZ108:BZ111)</f>
        <v>3677784.4321108595</v>
      </c>
      <c r="CH114" s="142"/>
    </row>
    <row r="115" spans="1:86" x14ac:dyDescent="0.3">
      <c r="A115" s="142"/>
      <c r="C115" s="42" t="s">
        <v>307</v>
      </c>
      <c r="D115" s="43">
        <f>SUMA(D108:D110)+D112</f>
        <v>4865311.7574764397</v>
      </c>
      <c r="E115" s="43">
        <f>SUMA(E108:E110)+E112</f>
        <v>3756872.9417307624</v>
      </c>
      <c r="F115" s="43">
        <f>SUMA(F108:F110)+F112</f>
        <v>3713653.9119159733</v>
      </c>
      <c r="G115" s="43">
        <f>SUMA(G108:G110)+G112</f>
        <v>3656608.3470712192</v>
      </c>
      <c r="H115" s="43">
        <f>SUMA(H108:H110)+H112</f>
        <v>3824736.6943620346</v>
      </c>
      <c r="K115" s="43">
        <f>SUMA(K108:K110)+K112</f>
        <v>4865311.7574764397</v>
      </c>
      <c r="L115" s="43">
        <f>SUMA(L108:L110)+L112</f>
        <v>3756872.9417307624</v>
      </c>
      <c r="M115" s="43">
        <f>SUMA(M108:M110)+M112</f>
        <v>3713653.9119159733</v>
      </c>
      <c r="N115" s="43">
        <f>SUMA(N108:N110)+N112</f>
        <v>3656608.3470712192</v>
      </c>
      <c r="O115" s="43">
        <f>SUMA(O108:O110)+O112</f>
        <v>3824736.6943620346</v>
      </c>
      <c r="R115" s="43">
        <f>SUMA(R108:R110)+R112</f>
        <v>4865311.7574764397</v>
      </c>
      <c r="S115" s="43">
        <f>SUMA(S108:S110)+S112</f>
        <v>3756872.9417307624</v>
      </c>
      <c r="T115" s="43">
        <f>SUMA(T108:T110)+T112</f>
        <v>3713653.9119159733</v>
      </c>
      <c r="U115" s="43">
        <f>SUMA(U108:U110)+U112</f>
        <v>3656608.3470712192</v>
      </c>
      <c r="V115" s="43">
        <f>SUMA(V108:V110)+V112</f>
        <v>3824736.6943620346</v>
      </c>
      <c r="Y115" s="43">
        <f>SUMA(Y108:Y110)+Y112</f>
        <v>4865311.7574764397</v>
      </c>
      <c r="Z115" s="43">
        <f>SUMA(Z108:Z110)+Z112</f>
        <v>3756872.9417307624</v>
      </c>
      <c r="AA115" s="43">
        <f>SUMA(AA108:AA110)+AA112</f>
        <v>3713653.9119159733</v>
      </c>
      <c r="AB115" s="43">
        <f>SUMA(AB108:AB110)+AB112</f>
        <v>3656608.3470712192</v>
      </c>
      <c r="AC115" s="43">
        <f>SUMA(AC108:AC110)+AC112</f>
        <v>3824736.6943620346</v>
      </c>
      <c r="AK115" s="142"/>
      <c r="AX115" s="142"/>
      <c r="AZ115" s="42" t="s">
        <v>307</v>
      </c>
      <c r="BA115" s="43">
        <f>SUMA(BA108:BA110)+BA112</f>
        <v>4865311.7574764397</v>
      </c>
      <c r="BB115" s="43">
        <f>SUMA(BB108:BB110)+BB112</f>
        <v>3756872.9417307624</v>
      </c>
      <c r="BC115" s="43">
        <f>SUMA(BC108:BC110)+BC112</f>
        <v>3713653.9119159733</v>
      </c>
      <c r="BD115" s="43">
        <f>SUMA(BD108:BD110)+BD112</f>
        <v>3656608.3470712192</v>
      </c>
      <c r="BE115" s="43">
        <f>SUMA(BE108:BE110)+BE112</f>
        <v>3824736.6943620346</v>
      </c>
      <c r="BH115" s="43">
        <f>SUMA(BH108:BH110)+BH112</f>
        <v>4865311.7574764397</v>
      </c>
      <c r="BI115" s="43">
        <f>SUMA(BI108:BI110)+BI112</f>
        <v>3756872.9417307624</v>
      </c>
      <c r="BJ115" s="43">
        <f>SUMA(BJ108:BJ110)+BJ112</f>
        <v>3713653.9119159733</v>
      </c>
      <c r="BK115" s="43">
        <f>SUMA(BK108:BK110)+BK112</f>
        <v>3656608.3470712192</v>
      </c>
      <c r="BL115" s="43">
        <f>SUMA(BL108:BL110)+BL112</f>
        <v>3824736.6943620346</v>
      </c>
      <c r="BO115" s="43">
        <f>SUMA(BO108:BO110)+BO112</f>
        <v>4865311.7574764397</v>
      </c>
      <c r="BP115" s="43">
        <f>SUMA(BP108:BP110)+BP112</f>
        <v>3756872.9417307624</v>
      </c>
      <c r="BQ115" s="43">
        <f>SUMA(BQ108:BQ110)+BQ112</f>
        <v>3713653.9119159733</v>
      </c>
      <c r="BR115" s="43">
        <f>SUMA(BR108:BR110)+BR112</f>
        <v>3656608.3470712192</v>
      </c>
      <c r="BS115" s="43">
        <f>SUMA(BS108:BS110)+BS112</f>
        <v>3824736.6943620346</v>
      </c>
      <c r="BV115" s="43">
        <f>SUMA(BV108:BV110)+BV112</f>
        <v>4865311.7574764397</v>
      </c>
      <c r="BW115" s="43">
        <f>SUMA(BW108:BW110)+BW112</f>
        <v>3756872.9417307624</v>
      </c>
      <c r="BX115" s="43">
        <f>SUMA(BX108:BX110)+BX112</f>
        <v>3713653.9119159733</v>
      </c>
      <c r="BY115" s="43">
        <f>SUMA(BY108:BY110)+BY112</f>
        <v>3656608.3470712192</v>
      </c>
      <c r="BZ115" s="43">
        <f>SUMA(BZ108:BZ110)+BZ112</f>
        <v>3824736.6943620346</v>
      </c>
      <c r="CH115" s="142"/>
    </row>
    <row r="116" spans="1:86" x14ac:dyDescent="0.3">
      <c r="A116" s="142"/>
      <c r="C116" s="42" t="s">
        <v>291</v>
      </c>
      <c r="D116" s="43">
        <f t="shared" ref="D116:H125" si="567">D62</f>
        <v>2.4971461187214612E-2</v>
      </c>
      <c r="E116" s="43">
        <f t="shared" si="567"/>
        <v>2.4971461187214612E-2</v>
      </c>
      <c r="F116" s="43">
        <f t="shared" si="567"/>
        <v>2.4971461187214612E-2</v>
      </c>
      <c r="G116" s="43">
        <f t="shared" si="567"/>
        <v>2.4971461187214612E-2</v>
      </c>
      <c r="H116" s="43">
        <f t="shared" si="567"/>
        <v>2.4971461187214612E-2</v>
      </c>
      <c r="K116" s="43">
        <f t="shared" ref="K116:O125" si="568">K62</f>
        <v>2.4971461187214612E-2</v>
      </c>
      <c r="L116" s="43">
        <f t="shared" si="568"/>
        <v>2.4971461187214612E-2</v>
      </c>
      <c r="M116" s="43">
        <f t="shared" si="568"/>
        <v>2.4971461187214612E-2</v>
      </c>
      <c r="N116" s="43">
        <f t="shared" si="568"/>
        <v>2.4971461187214612E-2</v>
      </c>
      <c r="O116" s="43">
        <f t="shared" si="568"/>
        <v>2.4971461187214612E-2</v>
      </c>
      <c r="R116" s="43">
        <f t="shared" ref="R116:V125" si="569">R62</f>
        <v>2.4971461187214612E-2</v>
      </c>
      <c r="S116" s="43">
        <f t="shared" si="569"/>
        <v>2.4971461187214612E-2</v>
      </c>
      <c r="T116" s="43">
        <f t="shared" si="569"/>
        <v>2.4971461187214612E-2</v>
      </c>
      <c r="U116" s="43">
        <f t="shared" si="569"/>
        <v>2.4971461187214612E-2</v>
      </c>
      <c r="V116" s="43">
        <f t="shared" si="569"/>
        <v>2.4971461187214612E-2</v>
      </c>
      <c r="Y116" s="43">
        <f t="shared" ref="Y116:AC125" si="570">Y62</f>
        <v>2.4971461187214612E-2</v>
      </c>
      <c r="Z116" s="43">
        <f t="shared" si="570"/>
        <v>2.4971461187214612E-2</v>
      </c>
      <c r="AA116" s="43">
        <f t="shared" si="570"/>
        <v>2.4971461187214612E-2</v>
      </c>
      <c r="AB116" s="43">
        <f t="shared" si="570"/>
        <v>2.4971461187214612E-2</v>
      </c>
      <c r="AC116" s="43">
        <f t="shared" si="570"/>
        <v>2.4971461187214612E-2</v>
      </c>
      <c r="AK116" s="142"/>
      <c r="AX116" s="142"/>
      <c r="AZ116" s="42" t="s">
        <v>291</v>
      </c>
      <c r="BA116" s="43">
        <f t="shared" ref="BA116:BE125" si="571">BA62</f>
        <v>3.3295281582952814E-2</v>
      </c>
      <c r="BB116" s="43">
        <f t="shared" si="571"/>
        <v>3.3295281582952814E-2</v>
      </c>
      <c r="BC116" s="43">
        <f t="shared" si="571"/>
        <v>3.3295281582952814E-2</v>
      </c>
      <c r="BD116" s="43">
        <f t="shared" si="571"/>
        <v>3.3295281582952814E-2</v>
      </c>
      <c r="BE116" s="43">
        <f t="shared" si="571"/>
        <v>3.3295281582952814E-2</v>
      </c>
      <c r="BH116" s="43">
        <f t="shared" ref="BH116:BL125" si="572">BH62</f>
        <v>3.3295281582952814E-2</v>
      </c>
      <c r="BI116" s="43">
        <f t="shared" si="572"/>
        <v>3.3295281582952814E-2</v>
      </c>
      <c r="BJ116" s="43">
        <f t="shared" si="572"/>
        <v>3.3295281582952814E-2</v>
      </c>
      <c r="BK116" s="43">
        <f t="shared" si="572"/>
        <v>3.3295281582952814E-2</v>
      </c>
      <c r="BL116" s="43">
        <f t="shared" si="572"/>
        <v>3.3295281582952814E-2</v>
      </c>
      <c r="BO116" s="43">
        <f t="shared" ref="BO116:BS125" si="573">BO62</f>
        <v>3.3295281582952814E-2</v>
      </c>
      <c r="BP116" s="43">
        <f t="shared" si="573"/>
        <v>3.3295281582952814E-2</v>
      </c>
      <c r="BQ116" s="43">
        <f t="shared" si="573"/>
        <v>3.3295281582952814E-2</v>
      </c>
      <c r="BR116" s="43">
        <f t="shared" si="573"/>
        <v>3.3295281582952814E-2</v>
      </c>
      <c r="BS116" s="43">
        <f t="shared" si="573"/>
        <v>3.3295281582952814E-2</v>
      </c>
      <c r="BV116" s="43">
        <f t="shared" ref="BV116:BZ125" si="574">BV62</f>
        <v>3.3295281582952814E-2</v>
      </c>
      <c r="BW116" s="43">
        <f t="shared" si="574"/>
        <v>3.3295281582952814E-2</v>
      </c>
      <c r="BX116" s="43">
        <f t="shared" si="574"/>
        <v>3.3295281582952814E-2</v>
      </c>
      <c r="BY116" s="43">
        <f t="shared" si="574"/>
        <v>3.3295281582952814E-2</v>
      </c>
      <c r="BZ116" s="43">
        <f t="shared" si="574"/>
        <v>3.3295281582952814E-2</v>
      </c>
      <c r="CH116" s="142"/>
    </row>
    <row r="117" spans="1:86" x14ac:dyDescent="0.3">
      <c r="A117" s="142"/>
      <c r="C117" s="42" t="s">
        <v>308</v>
      </c>
      <c r="D117" s="43">
        <f t="shared" si="567"/>
        <v>0</v>
      </c>
      <c r="E117" s="43">
        <f t="shared" si="567"/>
        <v>0</v>
      </c>
      <c r="F117" s="43">
        <f t="shared" si="567"/>
        <v>0</v>
      </c>
      <c r="G117" s="43">
        <f t="shared" si="567"/>
        <v>0</v>
      </c>
      <c r="H117" s="43">
        <f t="shared" si="567"/>
        <v>0</v>
      </c>
      <c r="K117" s="43">
        <f t="shared" si="568"/>
        <v>0</v>
      </c>
      <c r="L117" s="43">
        <f t="shared" si="568"/>
        <v>0</v>
      </c>
      <c r="M117" s="43">
        <f t="shared" si="568"/>
        <v>0</v>
      </c>
      <c r="N117" s="43">
        <f t="shared" si="568"/>
        <v>0</v>
      </c>
      <c r="O117" s="43">
        <f t="shared" si="568"/>
        <v>0</v>
      </c>
      <c r="R117" s="43">
        <f t="shared" si="569"/>
        <v>0</v>
      </c>
      <c r="S117" s="43">
        <f t="shared" si="569"/>
        <v>0</v>
      </c>
      <c r="T117" s="43">
        <f t="shared" si="569"/>
        <v>0</v>
      </c>
      <c r="U117" s="43">
        <f t="shared" si="569"/>
        <v>0</v>
      </c>
      <c r="V117" s="43">
        <f t="shared" si="569"/>
        <v>0</v>
      </c>
      <c r="Y117" s="43">
        <f t="shared" si="570"/>
        <v>0</v>
      </c>
      <c r="Z117" s="43">
        <f t="shared" si="570"/>
        <v>0</v>
      </c>
      <c r="AA117" s="43">
        <f t="shared" si="570"/>
        <v>0</v>
      </c>
      <c r="AB117" s="43">
        <f t="shared" si="570"/>
        <v>0</v>
      </c>
      <c r="AC117" s="43">
        <f t="shared" si="570"/>
        <v>0</v>
      </c>
      <c r="AK117" s="142"/>
      <c r="AX117" s="142"/>
      <c r="AZ117" s="42" t="s">
        <v>308</v>
      </c>
      <c r="BA117" s="43">
        <f t="shared" si="571"/>
        <v>0</v>
      </c>
      <c r="BB117" s="43">
        <f t="shared" si="571"/>
        <v>0</v>
      </c>
      <c r="BC117" s="43">
        <f t="shared" si="571"/>
        <v>0</v>
      </c>
      <c r="BD117" s="43">
        <f t="shared" si="571"/>
        <v>0</v>
      </c>
      <c r="BE117" s="43">
        <f t="shared" si="571"/>
        <v>0</v>
      </c>
      <c r="BH117" s="43">
        <f t="shared" si="572"/>
        <v>0</v>
      </c>
      <c r="BI117" s="43">
        <f t="shared" si="572"/>
        <v>0</v>
      </c>
      <c r="BJ117" s="43">
        <f t="shared" si="572"/>
        <v>0</v>
      </c>
      <c r="BK117" s="43">
        <f t="shared" si="572"/>
        <v>0</v>
      </c>
      <c r="BL117" s="43">
        <f t="shared" si="572"/>
        <v>0</v>
      </c>
      <c r="BO117" s="43">
        <f t="shared" si="573"/>
        <v>0</v>
      </c>
      <c r="BP117" s="43">
        <f t="shared" si="573"/>
        <v>0</v>
      </c>
      <c r="BQ117" s="43">
        <f t="shared" si="573"/>
        <v>0</v>
      </c>
      <c r="BR117" s="43">
        <f t="shared" si="573"/>
        <v>0</v>
      </c>
      <c r="BS117" s="43">
        <f t="shared" si="573"/>
        <v>0</v>
      </c>
      <c r="BV117" s="43">
        <f t="shared" si="574"/>
        <v>0</v>
      </c>
      <c r="BW117" s="43">
        <f t="shared" si="574"/>
        <v>0</v>
      </c>
      <c r="BX117" s="43">
        <f t="shared" si="574"/>
        <v>0</v>
      </c>
      <c r="BY117" s="43">
        <f t="shared" si="574"/>
        <v>0</v>
      </c>
      <c r="BZ117" s="43">
        <f t="shared" si="574"/>
        <v>0</v>
      </c>
      <c r="CH117" s="142"/>
    </row>
    <row r="118" spans="1:86" x14ac:dyDescent="0.3">
      <c r="A118" s="142"/>
      <c r="C118" s="42" t="s">
        <v>309</v>
      </c>
      <c r="D118" s="43">
        <f t="shared" si="567"/>
        <v>31536000</v>
      </c>
      <c r="E118" s="43">
        <f t="shared" si="567"/>
        <v>31536000</v>
      </c>
      <c r="F118" s="43">
        <f t="shared" si="567"/>
        <v>31536000</v>
      </c>
      <c r="G118" s="43">
        <f t="shared" si="567"/>
        <v>31536000</v>
      </c>
      <c r="H118" s="43">
        <f t="shared" si="567"/>
        <v>31536000</v>
      </c>
      <c r="K118" s="43">
        <f t="shared" si="568"/>
        <v>31536000</v>
      </c>
      <c r="L118" s="43">
        <f t="shared" si="568"/>
        <v>31536000</v>
      </c>
      <c r="M118" s="43">
        <f t="shared" si="568"/>
        <v>31536000</v>
      </c>
      <c r="N118" s="43">
        <f t="shared" si="568"/>
        <v>31536000</v>
      </c>
      <c r="O118" s="43">
        <f t="shared" si="568"/>
        <v>31536000</v>
      </c>
      <c r="R118" s="43">
        <f t="shared" si="569"/>
        <v>31536000</v>
      </c>
      <c r="S118" s="43">
        <f t="shared" si="569"/>
        <v>31536000</v>
      </c>
      <c r="T118" s="43">
        <f t="shared" si="569"/>
        <v>31536000</v>
      </c>
      <c r="U118" s="43">
        <f t="shared" si="569"/>
        <v>31536000</v>
      </c>
      <c r="V118" s="43">
        <f t="shared" si="569"/>
        <v>31536000</v>
      </c>
      <c r="Y118" s="43">
        <f t="shared" si="570"/>
        <v>31536000</v>
      </c>
      <c r="Z118" s="43">
        <f t="shared" si="570"/>
        <v>31536000</v>
      </c>
      <c r="AA118" s="43">
        <f t="shared" si="570"/>
        <v>31536000</v>
      </c>
      <c r="AB118" s="43">
        <f t="shared" si="570"/>
        <v>31536000</v>
      </c>
      <c r="AC118" s="43">
        <f t="shared" si="570"/>
        <v>31536000</v>
      </c>
      <c r="AK118" s="142"/>
      <c r="AX118" s="142"/>
      <c r="AZ118" s="42" t="s">
        <v>309</v>
      </c>
      <c r="BA118" s="43">
        <f t="shared" si="571"/>
        <v>31536000</v>
      </c>
      <c r="BB118" s="43">
        <f t="shared" si="571"/>
        <v>31536000</v>
      </c>
      <c r="BC118" s="43">
        <f t="shared" si="571"/>
        <v>31536000</v>
      </c>
      <c r="BD118" s="43">
        <f t="shared" si="571"/>
        <v>31536000</v>
      </c>
      <c r="BE118" s="43">
        <f t="shared" si="571"/>
        <v>31536000</v>
      </c>
      <c r="BH118" s="43">
        <f t="shared" si="572"/>
        <v>31536000</v>
      </c>
      <c r="BI118" s="43">
        <f t="shared" si="572"/>
        <v>31536000</v>
      </c>
      <c r="BJ118" s="43">
        <f t="shared" si="572"/>
        <v>31536000</v>
      </c>
      <c r="BK118" s="43">
        <f t="shared" si="572"/>
        <v>31536000</v>
      </c>
      <c r="BL118" s="43">
        <f t="shared" si="572"/>
        <v>31536000</v>
      </c>
      <c r="BO118" s="43">
        <f t="shared" si="573"/>
        <v>31536000</v>
      </c>
      <c r="BP118" s="43">
        <f t="shared" si="573"/>
        <v>31536000</v>
      </c>
      <c r="BQ118" s="43">
        <f t="shared" si="573"/>
        <v>31536000</v>
      </c>
      <c r="BR118" s="43">
        <f t="shared" si="573"/>
        <v>31536000</v>
      </c>
      <c r="BS118" s="43">
        <f t="shared" si="573"/>
        <v>31536000</v>
      </c>
      <c r="BV118" s="43">
        <f t="shared" si="574"/>
        <v>31536000</v>
      </c>
      <c r="BW118" s="43">
        <f t="shared" si="574"/>
        <v>31536000</v>
      </c>
      <c r="BX118" s="43">
        <f t="shared" si="574"/>
        <v>31536000</v>
      </c>
      <c r="BY118" s="43">
        <f t="shared" si="574"/>
        <v>31536000</v>
      </c>
      <c r="BZ118" s="43">
        <f t="shared" si="574"/>
        <v>31536000</v>
      </c>
      <c r="CH118" s="142"/>
    </row>
    <row r="119" spans="1:86" x14ac:dyDescent="0.3">
      <c r="A119" s="142"/>
      <c r="C119" s="42" t="s">
        <v>450</v>
      </c>
      <c r="D119" s="43">
        <f t="shared" si="567"/>
        <v>0.45444579780755179</v>
      </c>
      <c r="E119" s="43">
        <f t="shared" si="567"/>
        <v>0.45444579780755179</v>
      </c>
      <c r="F119" s="43">
        <f t="shared" si="567"/>
        <v>0.45444579780755179</v>
      </c>
      <c r="G119" s="43">
        <f t="shared" si="567"/>
        <v>0.45444579780755179</v>
      </c>
      <c r="H119" s="43">
        <f t="shared" si="567"/>
        <v>0.45444579780755179</v>
      </c>
      <c r="K119" s="43">
        <f t="shared" si="568"/>
        <v>0.25444579780755183</v>
      </c>
      <c r="L119" s="43">
        <f t="shared" si="568"/>
        <v>0.25444579780755183</v>
      </c>
      <c r="M119" s="43">
        <f t="shared" si="568"/>
        <v>0.25444579780755183</v>
      </c>
      <c r="N119" s="43">
        <f t="shared" si="568"/>
        <v>0.25444579780755183</v>
      </c>
      <c r="O119" s="43">
        <f t="shared" si="568"/>
        <v>0.25444579780755183</v>
      </c>
      <c r="R119" s="43">
        <f t="shared" si="569"/>
        <v>0.45444579780755179</v>
      </c>
      <c r="S119" s="43">
        <f t="shared" si="569"/>
        <v>0.45444579780755179</v>
      </c>
      <c r="T119" s="43">
        <f t="shared" si="569"/>
        <v>0.45444579780755179</v>
      </c>
      <c r="U119" s="43">
        <f t="shared" si="569"/>
        <v>0.45444579780755179</v>
      </c>
      <c r="V119" s="43">
        <f t="shared" si="569"/>
        <v>0.45444579780755179</v>
      </c>
      <c r="Y119" s="43">
        <f t="shared" si="570"/>
        <v>0.25444579780755183</v>
      </c>
      <c r="Z119" s="43">
        <f t="shared" si="570"/>
        <v>0.25444579780755183</v>
      </c>
      <c r="AA119" s="43">
        <f t="shared" si="570"/>
        <v>0.25444579780755183</v>
      </c>
      <c r="AB119" s="43">
        <f t="shared" si="570"/>
        <v>0.25444579780755183</v>
      </c>
      <c r="AC119" s="43">
        <f t="shared" si="570"/>
        <v>0.25444579780755183</v>
      </c>
      <c r="AK119" s="142"/>
      <c r="AX119" s="142"/>
      <c r="AZ119" s="42" t="s">
        <v>450</v>
      </c>
      <c r="BA119" s="43">
        <f t="shared" si="571"/>
        <v>0.45444579780755179</v>
      </c>
      <c r="BB119" s="43">
        <f t="shared" si="571"/>
        <v>0.45444579780755179</v>
      </c>
      <c r="BC119" s="43">
        <f t="shared" si="571"/>
        <v>0.45444579780755179</v>
      </c>
      <c r="BD119" s="43">
        <f t="shared" si="571"/>
        <v>0.45444579780755179</v>
      </c>
      <c r="BE119" s="43">
        <f t="shared" si="571"/>
        <v>0.45444579780755179</v>
      </c>
      <c r="BH119" s="43">
        <f t="shared" si="572"/>
        <v>0.25444579780755183</v>
      </c>
      <c r="BI119" s="43">
        <f t="shared" si="572"/>
        <v>0.25444579780755183</v>
      </c>
      <c r="BJ119" s="43">
        <f t="shared" si="572"/>
        <v>0.25444579780755183</v>
      </c>
      <c r="BK119" s="43">
        <f t="shared" si="572"/>
        <v>0.25444579780755183</v>
      </c>
      <c r="BL119" s="43">
        <f t="shared" si="572"/>
        <v>0.25444579780755183</v>
      </c>
      <c r="BO119" s="43">
        <f t="shared" si="573"/>
        <v>0.45444579780755179</v>
      </c>
      <c r="BP119" s="43">
        <f t="shared" si="573"/>
        <v>0.45444579780755179</v>
      </c>
      <c r="BQ119" s="43">
        <f t="shared" si="573"/>
        <v>0.45444579780755179</v>
      </c>
      <c r="BR119" s="43">
        <f t="shared" si="573"/>
        <v>0.45444579780755179</v>
      </c>
      <c r="BS119" s="43">
        <f t="shared" si="573"/>
        <v>0.45444579780755179</v>
      </c>
      <c r="BV119" s="43">
        <f t="shared" si="574"/>
        <v>0.25444579780755183</v>
      </c>
      <c r="BW119" s="43">
        <f t="shared" si="574"/>
        <v>0.25444579780755183</v>
      </c>
      <c r="BX119" s="43">
        <f t="shared" si="574"/>
        <v>0.25444579780755183</v>
      </c>
      <c r="BY119" s="43">
        <f t="shared" si="574"/>
        <v>0.25444579780755183</v>
      </c>
      <c r="BZ119" s="43">
        <f t="shared" si="574"/>
        <v>0.25444579780755183</v>
      </c>
      <c r="CH119" s="142"/>
    </row>
    <row r="120" spans="1:86" x14ac:dyDescent="0.3">
      <c r="A120" s="142"/>
      <c r="C120" s="42" t="s">
        <v>459</v>
      </c>
      <c r="D120" s="43">
        <f t="shared" si="567"/>
        <v>1.2264000000000001E-2</v>
      </c>
      <c r="E120" s="43">
        <f t="shared" si="567"/>
        <v>1.2264000000000001E-2</v>
      </c>
      <c r="F120" s="43">
        <f t="shared" si="567"/>
        <v>1.2264000000000001E-2</v>
      </c>
      <c r="G120" s="43">
        <f t="shared" si="567"/>
        <v>1.2264000000000001E-2</v>
      </c>
      <c r="H120" s="43">
        <f t="shared" si="567"/>
        <v>1.2264000000000001E-2</v>
      </c>
      <c r="K120" s="43">
        <f t="shared" si="568"/>
        <v>1.2264000000000001E-2</v>
      </c>
      <c r="L120" s="43">
        <f t="shared" si="568"/>
        <v>1.2264000000000001E-2</v>
      </c>
      <c r="M120" s="43">
        <f t="shared" si="568"/>
        <v>1.2264000000000001E-2</v>
      </c>
      <c r="N120" s="43">
        <f t="shared" si="568"/>
        <v>1.2264000000000001E-2</v>
      </c>
      <c r="O120" s="43">
        <f t="shared" si="568"/>
        <v>1.2264000000000001E-2</v>
      </c>
      <c r="R120" s="43">
        <f t="shared" si="569"/>
        <v>1.2264000000000001E-2</v>
      </c>
      <c r="S120" s="43">
        <f t="shared" si="569"/>
        <v>1.2264000000000001E-2</v>
      </c>
      <c r="T120" s="43">
        <f t="shared" si="569"/>
        <v>1.2264000000000001E-2</v>
      </c>
      <c r="U120" s="43">
        <f t="shared" si="569"/>
        <v>1.2264000000000001E-2</v>
      </c>
      <c r="V120" s="43">
        <f t="shared" si="569"/>
        <v>1.2264000000000001E-2</v>
      </c>
      <c r="Y120" s="43">
        <f t="shared" si="570"/>
        <v>1.2264000000000001E-2</v>
      </c>
      <c r="Z120" s="43">
        <f t="shared" si="570"/>
        <v>1.2264000000000001E-2</v>
      </c>
      <c r="AA120" s="43">
        <f t="shared" si="570"/>
        <v>1.2264000000000001E-2</v>
      </c>
      <c r="AB120" s="43">
        <f t="shared" si="570"/>
        <v>1.2264000000000001E-2</v>
      </c>
      <c r="AC120" s="43">
        <f t="shared" si="570"/>
        <v>1.2264000000000001E-2</v>
      </c>
      <c r="AK120" s="142"/>
      <c r="AX120" s="142"/>
      <c r="AZ120" s="42" t="str">
        <f>C120</f>
        <v>Total lifetime operational losses (OL) [10],[15] (/1)</v>
      </c>
      <c r="BA120" s="43">
        <f t="shared" si="571"/>
        <v>9.1980000000000013E-3</v>
      </c>
      <c r="BB120" s="43">
        <f t="shared" si="571"/>
        <v>9.1980000000000013E-3</v>
      </c>
      <c r="BC120" s="43">
        <f t="shared" si="571"/>
        <v>9.1980000000000013E-3</v>
      </c>
      <c r="BD120" s="43">
        <f t="shared" si="571"/>
        <v>9.1980000000000013E-3</v>
      </c>
      <c r="BE120" s="43">
        <f t="shared" si="571"/>
        <v>9.1980000000000013E-3</v>
      </c>
      <c r="BH120" s="43">
        <f t="shared" si="572"/>
        <v>9.1980000000000013E-3</v>
      </c>
      <c r="BI120" s="43">
        <f t="shared" si="572"/>
        <v>9.1980000000000013E-3</v>
      </c>
      <c r="BJ120" s="43">
        <f t="shared" si="572"/>
        <v>9.1980000000000013E-3</v>
      </c>
      <c r="BK120" s="43">
        <f t="shared" si="572"/>
        <v>9.1980000000000013E-3</v>
      </c>
      <c r="BL120" s="43">
        <f t="shared" si="572"/>
        <v>9.1980000000000013E-3</v>
      </c>
      <c r="BO120" s="43">
        <f t="shared" si="573"/>
        <v>9.1980000000000013E-3</v>
      </c>
      <c r="BP120" s="43">
        <f t="shared" si="573"/>
        <v>9.1980000000000013E-3</v>
      </c>
      <c r="BQ120" s="43">
        <f t="shared" si="573"/>
        <v>9.1980000000000013E-3</v>
      </c>
      <c r="BR120" s="43">
        <f t="shared" si="573"/>
        <v>9.1980000000000013E-3</v>
      </c>
      <c r="BS120" s="43">
        <f t="shared" si="573"/>
        <v>9.1980000000000013E-3</v>
      </c>
      <c r="BV120" s="43">
        <f t="shared" si="574"/>
        <v>9.1980000000000013E-3</v>
      </c>
      <c r="BW120" s="43">
        <f t="shared" si="574"/>
        <v>9.1980000000000013E-3</v>
      </c>
      <c r="BX120" s="43">
        <f t="shared" si="574"/>
        <v>9.1980000000000013E-3</v>
      </c>
      <c r="BY120" s="43">
        <f t="shared" si="574"/>
        <v>9.1980000000000013E-3</v>
      </c>
      <c r="BZ120" s="43">
        <f t="shared" si="574"/>
        <v>9.1980000000000013E-3</v>
      </c>
      <c r="CH120" s="142"/>
    </row>
    <row r="121" spans="1:86" x14ac:dyDescent="0.3">
      <c r="A121" s="142"/>
      <c r="C121" s="42" t="str">
        <f>'ESOIstatic 4W-car'!AZ119</f>
        <v>Charge losses ratio (CL) [15] (/1)</v>
      </c>
      <c r="D121" s="43">
        <f t="shared" si="567"/>
        <v>0.31315468940316687</v>
      </c>
      <c r="E121" s="43">
        <f t="shared" si="567"/>
        <v>0.31315468940316687</v>
      </c>
      <c r="F121" s="43">
        <f t="shared" si="567"/>
        <v>0.31315468940316687</v>
      </c>
      <c r="G121" s="43">
        <f t="shared" si="567"/>
        <v>0.31315468940316687</v>
      </c>
      <c r="H121" s="43">
        <f t="shared" si="567"/>
        <v>0.31315468940316687</v>
      </c>
      <c r="K121" s="43">
        <f t="shared" si="568"/>
        <v>0.31315468940316687</v>
      </c>
      <c r="L121" s="43">
        <f t="shared" si="568"/>
        <v>0.31315468940316687</v>
      </c>
      <c r="M121" s="43">
        <f t="shared" si="568"/>
        <v>0.31315468940316687</v>
      </c>
      <c r="N121" s="43">
        <f t="shared" si="568"/>
        <v>0.31315468940316687</v>
      </c>
      <c r="O121" s="43">
        <f t="shared" si="568"/>
        <v>0.31315468940316687</v>
      </c>
      <c r="R121" s="43">
        <f t="shared" si="569"/>
        <v>0.11315468940316686</v>
      </c>
      <c r="S121" s="43">
        <f t="shared" si="569"/>
        <v>0.11315468940316686</v>
      </c>
      <c r="T121" s="43">
        <f t="shared" si="569"/>
        <v>0.11315468940316686</v>
      </c>
      <c r="U121" s="43">
        <f t="shared" si="569"/>
        <v>0.11315468940316686</v>
      </c>
      <c r="V121" s="43">
        <f t="shared" si="569"/>
        <v>0.11315468940316686</v>
      </c>
      <c r="Y121" s="43">
        <f t="shared" si="570"/>
        <v>0.11315468940316686</v>
      </c>
      <c r="Z121" s="43">
        <f t="shared" si="570"/>
        <v>0.11315468940316686</v>
      </c>
      <c r="AA121" s="43">
        <f t="shared" si="570"/>
        <v>0.11315468940316686</v>
      </c>
      <c r="AB121" s="43">
        <f t="shared" si="570"/>
        <v>0.11315468940316686</v>
      </c>
      <c r="AC121" s="43">
        <f t="shared" si="570"/>
        <v>0.11315468940316686</v>
      </c>
      <c r="AK121" s="142"/>
      <c r="AX121" s="142"/>
      <c r="AZ121" s="42" t="str">
        <f>C121</f>
        <v>Charge losses ratio (CL) [15] (/1)</v>
      </c>
      <c r="BA121" s="43">
        <f t="shared" si="571"/>
        <v>0.31315468940316687</v>
      </c>
      <c r="BB121" s="43">
        <f t="shared" si="571"/>
        <v>0.31315468940316687</v>
      </c>
      <c r="BC121" s="43">
        <f t="shared" si="571"/>
        <v>0.31315468940316687</v>
      </c>
      <c r="BD121" s="43">
        <f t="shared" si="571"/>
        <v>0.31315468940316687</v>
      </c>
      <c r="BE121" s="43">
        <f t="shared" si="571"/>
        <v>0.31315468940316687</v>
      </c>
      <c r="BH121" s="43">
        <f t="shared" si="572"/>
        <v>0.31315468940316687</v>
      </c>
      <c r="BI121" s="43">
        <f t="shared" si="572"/>
        <v>0.31315468940316687</v>
      </c>
      <c r="BJ121" s="43">
        <f t="shared" si="572"/>
        <v>0.31315468940316687</v>
      </c>
      <c r="BK121" s="43">
        <f t="shared" si="572"/>
        <v>0.31315468940316687</v>
      </c>
      <c r="BL121" s="43">
        <f t="shared" si="572"/>
        <v>0.31315468940316687</v>
      </c>
      <c r="BO121" s="43">
        <f t="shared" si="573"/>
        <v>0.11315468940316686</v>
      </c>
      <c r="BP121" s="43">
        <f t="shared" si="573"/>
        <v>0.11315468940316686</v>
      </c>
      <c r="BQ121" s="43">
        <f t="shared" si="573"/>
        <v>0.11315468940316686</v>
      </c>
      <c r="BR121" s="43">
        <f t="shared" si="573"/>
        <v>0.11315468940316686</v>
      </c>
      <c r="BS121" s="43">
        <f t="shared" si="573"/>
        <v>0.11315468940316686</v>
      </c>
      <c r="BV121" s="43">
        <f t="shared" si="574"/>
        <v>0.11315468940316686</v>
      </c>
      <c r="BW121" s="43">
        <f t="shared" si="574"/>
        <v>0.11315468940316686</v>
      </c>
      <c r="BX121" s="43">
        <f t="shared" si="574"/>
        <v>0.11315468940316686</v>
      </c>
      <c r="BY121" s="43">
        <f t="shared" si="574"/>
        <v>0.11315468940316686</v>
      </c>
      <c r="BZ121" s="43">
        <f t="shared" si="574"/>
        <v>0.11315468940316686</v>
      </c>
      <c r="CH121" s="142"/>
    </row>
    <row r="122" spans="1:86" x14ac:dyDescent="0.3">
      <c r="A122" s="142"/>
      <c r="C122" s="42" t="s">
        <v>303</v>
      </c>
      <c r="D122" s="43">
        <f t="shared" si="567"/>
        <v>4243550.2629719852</v>
      </c>
      <c r="E122" s="43">
        <f t="shared" si="567"/>
        <v>4243550.2629719852</v>
      </c>
      <c r="F122" s="43">
        <f t="shared" si="567"/>
        <v>4243550.2629719852</v>
      </c>
      <c r="G122" s="43">
        <f t="shared" si="567"/>
        <v>4243550.2629719852</v>
      </c>
      <c r="H122" s="43">
        <f t="shared" si="567"/>
        <v>4243550.2629719852</v>
      </c>
      <c r="K122" s="43">
        <f t="shared" si="568"/>
        <v>5799234.4629719844</v>
      </c>
      <c r="L122" s="43">
        <f t="shared" si="568"/>
        <v>5799234.4629719844</v>
      </c>
      <c r="M122" s="43">
        <f t="shared" si="568"/>
        <v>5799234.4629719844</v>
      </c>
      <c r="N122" s="43">
        <f t="shared" si="568"/>
        <v>5799234.4629719844</v>
      </c>
      <c r="O122" s="43">
        <f t="shared" si="568"/>
        <v>5799234.4629719844</v>
      </c>
      <c r="R122" s="43">
        <f t="shared" si="569"/>
        <v>4243550.2629719852</v>
      </c>
      <c r="S122" s="43">
        <f t="shared" si="569"/>
        <v>4243550.2629719852</v>
      </c>
      <c r="T122" s="43">
        <f t="shared" si="569"/>
        <v>4243550.2629719852</v>
      </c>
      <c r="U122" s="43">
        <f t="shared" si="569"/>
        <v>4243550.2629719852</v>
      </c>
      <c r="V122" s="43">
        <f t="shared" si="569"/>
        <v>4243550.2629719852</v>
      </c>
      <c r="Y122" s="43">
        <f t="shared" si="570"/>
        <v>5799234.4629719844</v>
      </c>
      <c r="Z122" s="43">
        <f t="shared" si="570"/>
        <v>5799234.4629719844</v>
      </c>
      <c r="AA122" s="43">
        <f t="shared" si="570"/>
        <v>5799234.4629719844</v>
      </c>
      <c r="AB122" s="43">
        <f t="shared" si="570"/>
        <v>5799234.4629719844</v>
      </c>
      <c r="AC122" s="43">
        <f t="shared" si="570"/>
        <v>5799234.4629719844</v>
      </c>
      <c r="AK122" s="142"/>
      <c r="AX122" s="142"/>
      <c r="AZ122" s="42" t="s">
        <v>303</v>
      </c>
      <c r="BA122" s="43">
        <f t="shared" si="571"/>
        <v>5675630.0437271614</v>
      </c>
      <c r="BB122" s="43">
        <f t="shared" si="571"/>
        <v>5675630.0437271614</v>
      </c>
      <c r="BC122" s="43">
        <f t="shared" si="571"/>
        <v>5675630.0437271614</v>
      </c>
      <c r="BD122" s="43">
        <f t="shared" si="571"/>
        <v>5675630.0437271614</v>
      </c>
      <c r="BE122" s="43">
        <f t="shared" si="571"/>
        <v>5675630.0437271614</v>
      </c>
      <c r="BH122" s="43">
        <f t="shared" si="572"/>
        <v>7756314.2437271615</v>
      </c>
      <c r="BI122" s="43">
        <f t="shared" si="572"/>
        <v>7756314.2437271615</v>
      </c>
      <c r="BJ122" s="43">
        <f t="shared" si="572"/>
        <v>7756314.2437271615</v>
      </c>
      <c r="BK122" s="43">
        <f t="shared" si="572"/>
        <v>7756314.2437271615</v>
      </c>
      <c r="BL122" s="43">
        <f t="shared" si="572"/>
        <v>7756314.2437271615</v>
      </c>
      <c r="BO122" s="43">
        <f t="shared" si="573"/>
        <v>5675630.0437271614</v>
      </c>
      <c r="BP122" s="43">
        <f t="shared" si="573"/>
        <v>5675630.0437271614</v>
      </c>
      <c r="BQ122" s="43">
        <f t="shared" si="573"/>
        <v>5675630.0437271614</v>
      </c>
      <c r="BR122" s="43">
        <f t="shared" si="573"/>
        <v>5675630.0437271614</v>
      </c>
      <c r="BS122" s="43">
        <f t="shared" si="573"/>
        <v>5675630.0437271614</v>
      </c>
      <c r="BV122" s="43">
        <f t="shared" si="574"/>
        <v>7756314.2437271615</v>
      </c>
      <c r="BW122" s="43">
        <f t="shared" si="574"/>
        <v>7756314.2437271615</v>
      </c>
      <c r="BX122" s="43">
        <f t="shared" si="574"/>
        <v>7756314.2437271615</v>
      </c>
      <c r="BY122" s="43">
        <f t="shared" si="574"/>
        <v>7756314.2437271615</v>
      </c>
      <c r="BZ122" s="43">
        <f t="shared" si="574"/>
        <v>7756314.2437271615</v>
      </c>
      <c r="CH122" s="142"/>
    </row>
    <row r="123" spans="1:86" x14ac:dyDescent="0.3">
      <c r="A123" s="142"/>
      <c r="C123" s="42" t="s">
        <v>304</v>
      </c>
      <c r="D123" s="43">
        <f t="shared" si="567"/>
        <v>7778421</v>
      </c>
      <c r="E123" s="43">
        <f t="shared" si="567"/>
        <v>7778421</v>
      </c>
      <c r="F123" s="43">
        <f t="shared" si="567"/>
        <v>7778421</v>
      </c>
      <c r="G123" s="43">
        <f t="shared" si="567"/>
        <v>7778421</v>
      </c>
      <c r="H123" s="43">
        <f t="shared" si="567"/>
        <v>7778421</v>
      </c>
      <c r="K123" s="43">
        <f t="shared" si="568"/>
        <v>7778421</v>
      </c>
      <c r="L123" s="43">
        <f t="shared" si="568"/>
        <v>7778421</v>
      </c>
      <c r="M123" s="43">
        <f t="shared" si="568"/>
        <v>7778421</v>
      </c>
      <c r="N123" s="43">
        <f t="shared" si="568"/>
        <v>7778421</v>
      </c>
      <c r="O123" s="43">
        <f t="shared" si="568"/>
        <v>7778421</v>
      </c>
      <c r="R123" s="43">
        <f t="shared" si="569"/>
        <v>7778421</v>
      </c>
      <c r="S123" s="43">
        <f t="shared" si="569"/>
        <v>7778421</v>
      </c>
      <c r="T123" s="43">
        <f t="shared" si="569"/>
        <v>7778421</v>
      </c>
      <c r="U123" s="43">
        <f t="shared" si="569"/>
        <v>7778421</v>
      </c>
      <c r="V123" s="43">
        <f t="shared" si="569"/>
        <v>7778421</v>
      </c>
      <c r="Y123" s="43">
        <f t="shared" si="570"/>
        <v>7778421</v>
      </c>
      <c r="Z123" s="43">
        <f t="shared" si="570"/>
        <v>7778421</v>
      </c>
      <c r="AA123" s="43">
        <f t="shared" si="570"/>
        <v>7778421</v>
      </c>
      <c r="AB123" s="43">
        <f t="shared" si="570"/>
        <v>7778421</v>
      </c>
      <c r="AC123" s="43">
        <f t="shared" si="570"/>
        <v>7778421</v>
      </c>
      <c r="AK123" s="142"/>
      <c r="AX123" s="142"/>
      <c r="AZ123" s="42" t="s">
        <v>304</v>
      </c>
      <c r="BA123" s="43">
        <f t="shared" si="571"/>
        <v>10403421</v>
      </c>
      <c r="BB123" s="43">
        <f t="shared" si="571"/>
        <v>10403421</v>
      </c>
      <c r="BC123" s="43">
        <f t="shared" si="571"/>
        <v>10403421</v>
      </c>
      <c r="BD123" s="43">
        <f t="shared" si="571"/>
        <v>10403421</v>
      </c>
      <c r="BE123" s="43">
        <f t="shared" si="571"/>
        <v>10403421</v>
      </c>
      <c r="BH123" s="43">
        <f t="shared" si="572"/>
        <v>10403421</v>
      </c>
      <c r="BI123" s="43">
        <f t="shared" si="572"/>
        <v>10403421</v>
      </c>
      <c r="BJ123" s="43">
        <f t="shared" si="572"/>
        <v>10403421</v>
      </c>
      <c r="BK123" s="43">
        <f t="shared" si="572"/>
        <v>10403421</v>
      </c>
      <c r="BL123" s="43">
        <f t="shared" si="572"/>
        <v>10403421</v>
      </c>
      <c r="BO123" s="43">
        <f t="shared" si="573"/>
        <v>10403421</v>
      </c>
      <c r="BP123" s="43">
        <f t="shared" si="573"/>
        <v>10403421</v>
      </c>
      <c r="BQ123" s="43">
        <f t="shared" si="573"/>
        <v>10403421</v>
      </c>
      <c r="BR123" s="43">
        <f t="shared" si="573"/>
        <v>10403421</v>
      </c>
      <c r="BS123" s="43">
        <f t="shared" si="573"/>
        <v>10403421</v>
      </c>
      <c r="BV123" s="43">
        <f t="shared" si="574"/>
        <v>10403421</v>
      </c>
      <c r="BW123" s="43">
        <f t="shared" si="574"/>
        <v>10403421</v>
      </c>
      <c r="BX123" s="43">
        <f t="shared" si="574"/>
        <v>10403421</v>
      </c>
      <c r="BY123" s="43">
        <f t="shared" si="574"/>
        <v>10403421</v>
      </c>
      <c r="BZ123" s="43">
        <f t="shared" si="574"/>
        <v>10403421</v>
      </c>
      <c r="CH123" s="142"/>
    </row>
    <row r="124" spans="1:86" x14ac:dyDescent="0.3">
      <c r="A124" s="142"/>
      <c r="C124" s="42" t="s">
        <v>428</v>
      </c>
      <c r="D124" s="43">
        <f t="shared" si="567"/>
        <v>220165.02431000001</v>
      </c>
      <c r="E124" s="43">
        <f t="shared" si="567"/>
        <v>220165.02431000001</v>
      </c>
      <c r="F124" s="43">
        <f t="shared" si="567"/>
        <v>220165.02431000001</v>
      </c>
      <c r="G124" s="43">
        <f t="shared" si="567"/>
        <v>220165.02431000001</v>
      </c>
      <c r="H124" s="43">
        <f t="shared" si="567"/>
        <v>220165.02431000001</v>
      </c>
      <c r="K124" s="43">
        <f t="shared" si="568"/>
        <v>220165.02431000001</v>
      </c>
      <c r="L124" s="43">
        <f t="shared" si="568"/>
        <v>220165.02431000001</v>
      </c>
      <c r="M124" s="43">
        <f t="shared" si="568"/>
        <v>220165.02431000001</v>
      </c>
      <c r="N124" s="43">
        <f t="shared" si="568"/>
        <v>220165.02431000001</v>
      </c>
      <c r="O124" s="43">
        <f t="shared" si="568"/>
        <v>220165.02431000001</v>
      </c>
      <c r="R124" s="43">
        <f t="shared" si="569"/>
        <v>220165.02431000001</v>
      </c>
      <c r="S124" s="43">
        <f t="shared" si="569"/>
        <v>220165.02431000001</v>
      </c>
      <c r="T124" s="43">
        <f t="shared" si="569"/>
        <v>220165.02431000001</v>
      </c>
      <c r="U124" s="43">
        <f t="shared" si="569"/>
        <v>220165.02431000001</v>
      </c>
      <c r="V124" s="43">
        <f t="shared" si="569"/>
        <v>220165.02431000001</v>
      </c>
      <c r="Y124" s="43">
        <f t="shared" si="570"/>
        <v>220165.02431000001</v>
      </c>
      <c r="Z124" s="43">
        <f t="shared" si="570"/>
        <v>220165.02431000001</v>
      </c>
      <c r="AA124" s="43">
        <f t="shared" si="570"/>
        <v>220165.02431000001</v>
      </c>
      <c r="AB124" s="43">
        <f t="shared" si="570"/>
        <v>220165.02431000001</v>
      </c>
      <c r="AC124" s="43">
        <f t="shared" si="570"/>
        <v>220165.02431000001</v>
      </c>
      <c r="AK124" s="142"/>
      <c r="AX124" s="142"/>
      <c r="AZ124" s="42" t="s">
        <v>428</v>
      </c>
      <c r="BA124" s="43">
        <f t="shared" si="571"/>
        <v>220165.02431000001</v>
      </c>
      <c r="BB124" s="43">
        <f t="shared" si="571"/>
        <v>220165.02431000001</v>
      </c>
      <c r="BC124" s="43">
        <f t="shared" si="571"/>
        <v>220165.02431000001</v>
      </c>
      <c r="BD124" s="43">
        <f t="shared" si="571"/>
        <v>220165.02431000001</v>
      </c>
      <c r="BE124" s="43">
        <f t="shared" si="571"/>
        <v>220165.02431000001</v>
      </c>
      <c r="BH124" s="43">
        <f t="shared" si="572"/>
        <v>220165.02431000001</v>
      </c>
      <c r="BI124" s="43">
        <f t="shared" si="572"/>
        <v>220165.02431000001</v>
      </c>
      <c r="BJ124" s="43">
        <f t="shared" si="572"/>
        <v>220165.02431000001</v>
      </c>
      <c r="BK124" s="43">
        <f t="shared" si="572"/>
        <v>220165.02431000001</v>
      </c>
      <c r="BL124" s="43">
        <f t="shared" si="572"/>
        <v>220165.02431000001</v>
      </c>
      <c r="BO124" s="43">
        <f t="shared" si="573"/>
        <v>220165.02431000001</v>
      </c>
      <c r="BP124" s="43">
        <f t="shared" si="573"/>
        <v>220165.02431000001</v>
      </c>
      <c r="BQ124" s="43">
        <f t="shared" si="573"/>
        <v>220165.02431000001</v>
      </c>
      <c r="BR124" s="43">
        <f t="shared" si="573"/>
        <v>220165.02431000001</v>
      </c>
      <c r="BS124" s="43">
        <f t="shared" si="573"/>
        <v>220165.02431000001</v>
      </c>
      <c r="BV124" s="43">
        <f t="shared" si="574"/>
        <v>220165.02431000001</v>
      </c>
      <c r="BW124" s="43">
        <f t="shared" si="574"/>
        <v>220165.02431000001</v>
      </c>
      <c r="BX124" s="43">
        <f t="shared" si="574"/>
        <v>220165.02431000001</v>
      </c>
      <c r="BY124" s="43">
        <f t="shared" si="574"/>
        <v>220165.02431000001</v>
      </c>
      <c r="BZ124" s="43">
        <f t="shared" si="574"/>
        <v>220165.02431000001</v>
      </c>
      <c r="CH124" s="142"/>
    </row>
    <row r="125" spans="1:86" x14ac:dyDescent="0.3">
      <c r="A125" s="142"/>
      <c r="C125" s="42" t="s">
        <v>305</v>
      </c>
      <c r="D125" s="43">
        <f t="shared" si="567"/>
        <v>29003.817150000003</v>
      </c>
      <c r="E125" s="43">
        <f t="shared" si="567"/>
        <v>29003.817150000003</v>
      </c>
      <c r="F125" s="43">
        <f t="shared" si="567"/>
        <v>29003.817150000003</v>
      </c>
      <c r="G125" s="43">
        <f t="shared" si="567"/>
        <v>29003.817150000003</v>
      </c>
      <c r="H125" s="43">
        <f t="shared" si="567"/>
        <v>29003.817150000003</v>
      </c>
      <c r="K125" s="43">
        <f t="shared" si="568"/>
        <v>29003.817150000003</v>
      </c>
      <c r="L125" s="43">
        <f t="shared" si="568"/>
        <v>29003.817150000003</v>
      </c>
      <c r="M125" s="43">
        <f t="shared" si="568"/>
        <v>29003.817150000003</v>
      </c>
      <c r="N125" s="43">
        <f t="shared" si="568"/>
        <v>29003.817150000003</v>
      </c>
      <c r="O125" s="43">
        <f t="shared" si="568"/>
        <v>29003.817150000003</v>
      </c>
      <c r="R125" s="43">
        <f t="shared" si="569"/>
        <v>29003.817150000003</v>
      </c>
      <c r="S125" s="43">
        <f t="shared" si="569"/>
        <v>29003.817150000003</v>
      </c>
      <c r="T125" s="43">
        <f t="shared" si="569"/>
        <v>29003.817150000003</v>
      </c>
      <c r="U125" s="43">
        <f t="shared" si="569"/>
        <v>29003.817150000003</v>
      </c>
      <c r="V125" s="43">
        <f t="shared" si="569"/>
        <v>29003.817150000003</v>
      </c>
      <c r="Y125" s="43">
        <f t="shared" si="570"/>
        <v>29003.817150000003</v>
      </c>
      <c r="Z125" s="43">
        <f t="shared" si="570"/>
        <v>29003.817150000003</v>
      </c>
      <c r="AA125" s="43">
        <f t="shared" si="570"/>
        <v>29003.817150000003</v>
      </c>
      <c r="AB125" s="43">
        <f t="shared" si="570"/>
        <v>29003.817150000003</v>
      </c>
      <c r="AC125" s="43">
        <f t="shared" si="570"/>
        <v>29003.817150000003</v>
      </c>
      <c r="AK125" s="142"/>
      <c r="AX125" s="142"/>
      <c r="AZ125" s="42" t="s">
        <v>305</v>
      </c>
      <c r="BA125" s="43">
        <f t="shared" si="571"/>
        <v>29003.817150000003</v>
      </c>
      <c r="BB125" s="43">
        <f t="shared" si="571"/>
        <v>29003.817150000003</v>
      </c>
      <c r="BC125" s="43">
        <f t="shared" si="571"/>
        <v>29003.817150000003</v>
      </c>
      <c r="BD125" s="43">
        <f t="shared" si="571"/>
        <v>29003.817150000003</v>
      </c>
      <c r="BE125" s="43">
        <f t="shared" si="571"/>
        <v>29003.817150000003</v>
      </c>
      <c r="BH125" s="43">
        <f t="shared" si="572"/>
        <v>29003.817150000003</v>
      </c>
      <c r="BI125" s="43">
        <f t="shared" si="572"/>
        <v>29003.817150000003</v>
      </c>
      <c r="BJ125" s="43">
        <f t="shared" si="572"/>
        <v>29003.817150000003</v>
      </c>
      <c r="BK125" s="43">
        <f t="shared" si="572"/>
        <v>29003.817150000003</v>
      </c>
      <c r="BL125" s="43">
        <f t="shared" si="572"/>
        <v>29003.817150000003</v>
      </c>
      <c r="BO125" s="43">
        <f t="shared" si="573"/>
        <v>29003.817150000003</v>
      </c>
      <c r="BP125" s="43">
        <f t="shared" si="573"/>
        <v>29003.817150000003</v>
      </c>
      <c r="BQ125" s="43">
        <f t="shared" si="573"/>
        <v>29003.817150000003</v>
      </c>
      <c r="BR125" s="43">
        <f t="shared" si="573"/>
        <v>29003.817150000003</v>
      </c>
      <c r="BS125" s="43">
        <f t="shared" si="573"/>
        <v>29003.817150000003</v>
      </c>
      <c r="BV125" s="43">
        <f t="shared" si="574"/>
        <v>29003.817150000003</v>
      </c>
      <c r="BW125" s="43">
        <f t="shared" si="574"/>
        <v>29003.817150000003</v>
      </c>
      <c r="BX125" s="43">
        <f t="shared" si="574"/>
        <v>29003.817150000003</v>
      </c>
      <c r="BY125" s="43">
        <f t="shared" si="574"/>
        <v>29003.817150000003</v>
      </c>
      <c r="BZ125" s="43">
        <f t="shared" si="574"/>
        <v>29003.817150000003</v>
      </c>
      <c r="CH125" s="142"/>
    </row>
    <row r="126" spans="1:86" ht="15.6" x14ac:dyDescent="0.3">
      <c r="A126" s="142"/>
      <c r="C126" s="46" t="s">
        <v>156</v>
      </c>
      <c r="D126" s="47">
        <f>D123/((D114*$D$15)+D123*D117)</f>
        <v>2.2565164609204742</v>
      </c>
      <c r="E126" s="47">
        <f>E123/((E114*$D$15)+E123*E117)</f>
        <v>2.9052342933244732</v>
      </c>
      <c r="F126" s="47">
        <f>F123/((F114*$D$15)+F123*F117)</f>
        <v>2.9402142357008483</v>
      </c>
      <c r="G126" s="47">
        <f>G123/((G114*$D$15)+G123*G117)</f>
        <v>2.9871598002143265</v>
      </c>
      <c r="H126" s="47">
        <f>H123/((H114*$D$15)+H123*H117)</f>
        <v>2.8697078601616499</v>
      </c>
      <c r="K126" s="47">
        <f>K123/((K114*$D$15)+K123*K117)</f>
        <v>2.2565164609204742</v>
      </c>
      <c r="L126" s="47">
        <f>L123/((L114*$D$15)+L123*L117)</f>
        <v>2.9052342933244732</v>
      </c>
      <c r="M126" s="47">
        <f>M123/((M114*$D$15)+M123*M117)</f>
        <v>2.9402142357008483</v>
      </c>
      <c r="N126" s="47">
        <f>N123/((N114*$D$15)+N123*N117)</f>
        <v>2.9871598002143265</v>
      </c>
      <c r="O126" s="47">
        <f>O123/((O114*$D$15)+O123*O117)</f>
        <v>2.8697078601616499</v>
      </c>
      <c r="R126" s="47">
        <f>R123/((R114*$D$15)+R123*R117)</f>
        <v>2.2565164609204742</v>
      </c>
      <c r="S126" s="47">
        <f>S123/((S114*$D$15)+S123*S117)</f>
        <v>2.9052342933244732</v>
      </c>
      <c r="T126" s="47">
        <f>T123/((T114*$D$15)+T123*T117)</f>
        <v>2.9402142357008483</v>
      </c>
      <c r="U126" s="47">
        <f>U123/((U114*$D$15)+U123*U117)</f>
        <v>2.9871598002143265</v>
      </c>
      <c r="V126" s="47">
        <f>V123/((V114*$D$15)+V123*V117)</f>
        <v>2.8697078601616499</v>
      </c>
      <c r="Y126" s="47">
        <f>Y123/((Y114*$D$15)+Y123*Y117)</f>
        <v>2.2565164609204742</v>
      </c>
      <c r="Z126" s="47">
        <f>Z123/((Z114*$D$15)+Z123*Z117)</f>
        <v>2.9052342933244732</v>
      </c>
      <c r="AA126" s="47">
        <f>AA123/((AA114*$D$15)+AA123*AA117)</f>
        <v>2.9402142357008483</v>
      </c>
      <c r="AB126" s="47">
        <f>AB123/((AB114*$D$15)+AB123*AB117)</f>
        <v>2.9871598002143265</v>
      </c>
      <c r="AC126" s="47">
        <f>AC123/((AC114*$D$15)+AC123*AC117)</f>
        <v>2.8697078601616499</v>
      </c>
      <c r="AK126" s="142"/>
      <c r="AX126" s="142"/>
      <c r="AZ126" s="46" t="s">
        <v>156</v>
      </c>
      <c r="BA126" s="47">
        <f>BA123/((BA114*$D$15)+BA123*BA117)</f>
        <v>3.0180277894942615</v>
      </c>
      <c r="BB126" s="47">
        <f>BB123/((BB114*$D$15)+BB123*BB117)</f>
        <v>3.885669785306296</v>
      </c>
      <c r="BC126" s="47">
        <f>BC123/((BC114*$D$15)+BC123*BC117)</f>
        <v>3.9324544819815168</v>
      </c>
      <c r="BD126" s="47">
        <f>BD123/((BD114*$D$15)+BD123*BD117)</f>
        <v>3.9952428643172602</v>
      </c>
      <c r="BE126" s="47">
        <f>BE123/((BE114*$D$15)+BE123*BE117)</f>
        <v>3.8381541724561803</v>
      </c>
      <c r="BH126" s="47">
        <f>BH123/((BH114*$D$15)+BH123*BH117)</f>
        <v>3.0180277894942615</v>
      </c>
      <c r="BI126" s="47">
        <f>BI123/((BI114*$D$15)+BI123*BI117)</f>
        <v>3.885669785306296</v>
      </c>
      <c r="BJ126" s="47">
        <f>BJ123/((BJ114*$D$15)+BJ123*BJ117)</f>
        <v>3.9324544819815168</v>
      </c>
      <c r="BK126" s="47">
        <f>BK123/((BK114*$D$15)+BK123*BK117)</f>
        <v>3.9952428643172602</v>
      </c>
      <c r="BL126" s="47">
        <f>BL123/((BL114*$D$15)+BL123*BL117)</f>
        <v>3.8381541724561803</v>
      </c>
      <c r="BO126" s="47">
        <f>BO123/((BO114*$D$15)+BO123*BO117)</f>
        <v>3.0180277894942615</v>
      </c>
      <c r="BP126" s="47">
        <f>BP123/((BP114*$D$15)+BP123*BP117)</f>
        <v>3.885669785306296</v>
      </c>
      <c r="BQ126" s="47">
        <f>BQ123/((BQ114*$D$15)+BQ123*BQ117)</f>
        <v>3.9324544819815168</v>
      </c>
      <c r="BR126" s="47">
        <f>BR123/((BR114*$D$15)+BR123*BR117)</f>
        <v>3.9952428643172602</v>
      </c>
      <c r="BS126" s="47">
        <f>BS123/((BS114*$D$15)+BS123*BS117)</f>
        <v>3.8381541724561803</v>
      </c>
      <c r="BV126" s="47">
        <f>BV123/((BV114*$D$15)+BV123*BV117)</f>
        <v>3.0180277894942615</v>
      </c>
      <c r="BW126" s="47">
        <f>BW123/((BW114*$D$15)+BW123*BW117)</f>
        <v>3.885669785306296</v>
      </c>
      <c r="BX126" s="47">
        <f>BX123/((BX114*$D$15)+BX123*BX117)</f>
        <v>3.9324544819815168</v>
      </c>
      <c r="BY126" s="47">
        <f>BY123/((BY114*$D$15)+BY123*BY117)</f>
        <v>3.9952428643172602</v>
      </c>
      <c r="BZ126" s="47">
        <f>BZ123/((BZ114*$D$15)+BZ123*BZ117)</f>
        <v>3.8381541724561803</v>
      </c>
      <c r="CH126" s="142"/>
    </row>
    <row r="127" spans="1:86" ht="15.6" x14ac:dyDescent="0.3">
      <c r="A127" s="142"/>
      <c r="C127" s="46" t="s">
        <v>157</v>
      </c>
      <c r="D127" s="48">
        <f>D122/((D115+D124+D125)*$BA$15+(D123*D121))</f>
        <v>0.68386768445749102</v>
      </c>
      <c r="E127" s="48">
        <f t="shared" ref="E127:H127" si="575">E122/((E115+E124+E125)*$BA$15+(E123*E121))</f>
        <v>0.78754873341395959</v>
      </c>
      <c r="F127" s="48">
        <f t="shared" si="575"/>
        <v>0.79223193587835594</v>
      </c>
      <c r="G127" s="48">
        <f t="shared" si="575"/>
        <v>0.79849932880047803</v>
      </c>
      <c r="H127" s="48">
        <f t="shared" si="575"/>
        <v>0.78030573740622411</v>
      </c>
      <c r="K127" s="48">
        <f>K122/((K115+K124+K125)*$BA$15+(K123*K121))</f>
        <v>0.93457336382324219</v>
      </c>
      <c r="L127" s="48">
        <f t="shared" ref="L127:O127" si="576">L122/((L115+L124+L125)*$BA$15+(L123*L121))</f>
        <v>1.0762638529195905</v>
      </c>
      <c r="M127" s="48">
        <f t="shared" si="576"/>
        <v>1.0826639159436071</v>
      </c>
      <c r="N127" s="48">
        <f t="shared" si="576"/>
        <v>1.0912289331519816</v>
      </c>
      <c r="O127" s="48">
        <f t="shared" si="576"/>
        <v>1.0663655768393607</v>
      </c>
      <c r="R127" s="48">
        <f>R122/((R115+R124+R125)*$BA$15+(R123*R121))</f>
        <v>0.91268232739122257</v>
      </c>
      <c r="S127" s="48">
        <f t="shared" ref="S127:V127" si="577">S122/((S115+S124+S125)*$BA$15+(S123*S121))</f>
        <v>1.107219842584851</v>
      </c>
      <c r="T127" s="48">
        <f t="shared" si="577"/>
        <v>1.116498931210582</v>
      </c>
      <c r="U127" s="48">
        <f t="shared" si="577"/>
        <v>1.1289873487046407</v>
      </c>
      <c r="V127" s="48">
        <f t="shared" si="577"/>
        <v>1.0929567777594513</v>
      </c>
      <c r="Y127" s="48">
        <f>Y122/((Y115+Y124+Y125)*$BA$15+(Y123*Y121))</f>
        <v>1.2472713833359395</v>
      </c>
      <c r="Z127" s="48">
        <f t="shared" ref="Z127:AC127" si="578">Z122/((Z115+Z124+Z125)*$BA$15+(Z123*Z121))</f>
        <v>1.5131262907930054</v>
      </c>
      <c r="AA127" s="48">
        <f t="shared" si="578"/>
        <v>1.525807090408567</v>
      </c>
      <c r="AB127" s="48">
        <f t="shared" si="578"/>
        <v>1.5428737578524456</v>
      </c>
      <c r="AC127" s="48">
        <f t="shared" si="578"/>
        <v>1.4936343908608174</v>
      </c>
      <c r="AK127" s="142"/>
      <c r="AX127" s="142"/>
      <c r="AZ127" s="46" t="s">
        <v>157</v>
      </c>
      <c r="BA127" s="48">
        <f>BA122/((BA115+BA124+BA125)*$BA$15+(BA123*BA121))</f>
        <v>0.80765992494814387</v>
      </c>
      <c r="BB127" s="48">
        <f t="shared" ref="BB127:BE127" si="579">BB122/((BB115+BB124+BB125)*$BA$15+(BB123*BB121))</f>
        <v>0.91390110095704902</v>
      </c>
      <c r="BC127" s="48">
        <f t="shared" si="579"/>
        <v>0.91861260996454019</v>
      </c>
      <c r="BD127" s="48">
        <f t="shared" si="579"/>
        <v>0.92490630122493078</v>
      </c>
      <c r="BE127" s="48">
        <f t="shared" si="579"/>
        <v>0.90659970245220334</v>
      </c>
      <c r="BG127" s="166"/>
      <c r="BH127" s="48">
        <f>BH122/((BH115+BH124+BH125)*$BA$15+(BH123*BH121))</f>
        <v>1.1037478009840564</v>
      </c>
      <c r="BI127" s="48">
        <f t="shared" ref="BI127:BL127" si="580">BI122/((BI115+BI124+BI125)*$BA$15+(BI123*BI121))</f>
        <v>1.2489369589100463</v>
      </c>
      <c r="BJ127" s="48">
        <f t="shared" si="580"/>
        <v>1.2553757056470085</v>
      </c>
      <c r="BK127" s="48">
        <f t="shared" si="580"/>
        <v>1.2639766621562407</v>
      </c>
      <c r="BL127" s="48">
        <f t="shared" si="580"/>
        <v>1.2389588699955207</v>
      </c>
      <c r="BO127" s="48">
        <f>BO122/((BO115+BO124+BO125)*$BA$15+(BO123*BO121))</f>
        <v>1.1473874329650693</v>
      </c>
      <c r="BP127" s="48">
        <f t="shared" ref="BP127:BS127" si="581">BP122/((BP115+BP124+BP125)*$BA$15+(BP123*BP121))</f>
        <v>1.3743614778140176</v>
      </c>
      <c r="BQ127" s="48">
        <f t="shared" si="581"/>
        <v>1.3850444750353406</v>
      </c>
      <c r="BR127" s="48">
        <f t="shared" si="581"/>
        <v>1.3994020642321439</v>
      </c>
      <c r="BS127" s="48">
        <f t="shared" si="581"/>
        <v>1.3579153017292791</v>
      </c>
      <c r="BV127" s="48">
        <f>BV122/((BV115+BV124+BV125)*$BA$15+(BV123*BV121))</f>
        <v>1.5680193072514379</v>
      </c>
      <c r="BW127" s="48">
        <f t="shared" ref="BW127:BZ127" si="582">BW122/((BW115+BW124+BW125)*$BA$15+(BW123*BW121))</f>
        <v>1.8782019659967855</v>
      </c>
      <c r="BX127" s="48">
        <f t="shared" si="582"/>
        <v>1.8928013466602636</v>
      </c>
      <c r="BY127" s="48">
        <f t="shared" si="582"/>
        <v>1.9124224235688665</v>
      </c>
      <c r="BZ127" s="48">
        <f t="shared" si="582"/>
        <v>1.8557266268999593</v>
      </c>
      <c r="CH127" s="142"/>
    </row>
    <row r="128" spans="1:86" x14ac:dyDescent="0.3">
      <c r="A128" s="142"/>
      <c r="AK128" s="142"/>
      <c r="AX128" s="142"/>
      <c r="CH128" s="142"/>
    </row>
    <row r="129" spans="1:86" x14ac:dyDescent="0.3">
      <c r="A129" s="142"/>
      <c r="E129" s="595" t="s">
        <v>337</v>
      </c>
      <c r="F129" s="595"/>
      <c r="G129" s="595"/>
      <c r="L129" s="595" t="s">
        <v>338</v>
      </c>
      <c r="M129" s="595"/>
      <c r="N129" s="595"/>
      <c r="S129" s="595" t="s">
        <v>339</v>
      </c>
      <c r="T129" s="595"/>
      <c r="U129" s="595"/>
      <c r="Z129" s="595" t="s">
        <v>478</v>
      </c>
      <c r="AA129" s="595"/>
      <c r="AB129" s="595"/>
      <c r="AG129" s="595" t="s">
        <v>479</v>
      </c>
      <c r="AH129" s="595"/>
      <c r="AI129" s="595"/>
      <c r="AK129" s="142"/>
      <c r="AX129" s="142"/>
      <c r="BB129" s="595" t="s">
        <v>337</v>
      </c>
      <c r="BC129" s="595"/>
      <c r="BD129" s="595"/>
      <c r="BI129" s="595" t="s">
        <v>338</v>
      </c>
      <c r="BJ129" s="595"/>
      <c r="BK129" s="595"/>
      <c r="BP129" s="595" t="s">
        <v>339</v>
      </c>
      <c r="BQ129" s="595"/>
      <c r="BR129" s="595"/>
      <c r="BW129" s="595" t="s">
        <v>478</v>
      </c>
      <c r="BX129" s="595"/>
      <c r="BY129" s="595"/>
      <c r="CD129" s="595" t="s">
        <v>479</v>
      </c>
      <c r="CE129" s="595"/>
      <c r="CF129" s="595"/>
      <c r="CH129" s="142"/>
    </row>
    <row r="130" spans="1:86" x14ac:dyDescent="0.3">
      <c r="A130" s="142"/>
      <c r="E130" s="583"/>
      <c r="F130" s="583"/>
      <c r="G130" s="583"/>
      <c r="L130" s="583"/>
      <c r="M130" s="583"/>
      <c r="N130" s="583"/>
      <c r="S130" s="583"/>
      <c r="T130" s="583"/>
      <c r="U130" s="583"/>
      <c r="Z130" s="583"/>
      <c r="AA130" s="583"/>
      <c r="AB130" s="583"/>
      <c r="AG130" s="583"/>
      <c r="AH130" s="583"/>
      <c r="AI130" s="583"/>
      <c r="AK130" s="142"/>
      <c r="AX130" s="142"/>
      <c r="BB130" s="583"/>
      <c r="BC130" s="583"/>
      <c r="BD130" s="583"/>
      <c r="BI130" s="583"/>
      <c r="BJ130" s="583"/>
      <c r="BK130" s="583"/>
      <c r="BP130" s="583"/>
      <c r="BQ130" s="583"/>
      <c r="BR130" s="583"/>
      <c r="BW130" s="583"/>
      <c r="BX130" s="583"/>
      <c r="BY130" s="583"/>
      <c r="CD130" s="583"/>
      <c r="CE130" s="583"/>
      <c r="CF130" s="583"/>
      <c r="CH130" s="142"/>
    </row>
    <row r="131" spans="1:86" x14ac:dyDescent="0.3">
      <c r="A131" s="142"/>
      <c r="C131" s="42" t="s">
        <v>301</v>
      </c>
      <c r="D131" s="43">
        <f>D77</f>
        <v>2219347.0496833669</v>
      </c>
      <c r="E131" s="43">
        <f t="shared" ref="E131:H131" si="583">E77</f>
        <v>1409157.9752042</v>
      </c>
      <c r="F131" s="43">
        <f t="shared" si="583"/>
        <v>1373438.4699958665</v>
      </c>
      <c r="G131" s="43">
        <f t="shared" si="583"/>
        <v>1327338.5298917</v>
      </c>
      <c r="H131" s="43">
        <f t="shared" si="583"/>
        <v>1427408.5976000333</v>
      </c>
      <c r="K131" s="43">
        <f>K77</f>
        <v>2219347.0496833669</v>
      </c>
      <c r="L131" s="43">
        <f t="shared" ref="L131:O131" si="584">L77</f>
        <v>1409157.9752042</v>
      </c>
      <c r="M131" s="43">
        <f t="shared" si="584"/>
        <v>1373438.4699958665</v>
      </c>
      <c r="N131" s="43">
        <f t="shared" si="584"/>
        <v>1327338.5298917</v>
      </c>
      <c r="O131" s="43">
        <f t="shared" si="584"/>
        <v>1427408.5976000333</v>
      </c>
      <c r="R131" s="43">
        <f>R77</f>
        <v>2219347.0496833669</v>
      </c>
      <c r="S131" s="43">
        <f t="shared" ref="S131:V131" si="585">S77</f>
        <v>1409157.9752042</v>
      </c>
      <c r="T131" s="43">
        <f t="shared" si="585"/>
        <v>1373438.4699958665</v>
      </c>
      <c r="U131" s="43">
        <f t="shared" si="585"/>
        <v>1327338.5298917</v>
      </c>
      <c r="V131" s="43">
        <f t="shared" si="585"/>
        <v>1427408.5976000333</v>
      </c>
      <c r="Y131" s="43">
        <f>Y77</f>
        <v>2219347.0496833669</v>
      </c>
      <c r="Z131" s="43">
        <f t="shared" ref="Z131:AC131" si="586">Z77</f>
        <v>1409157.9752042</v>
      </c>
      <c r="AA131" s="43">
        <f t="shared" si="586"/>
        <v>1373438.4699958665</v>
      </c>
      <c r="AB131" s="43">
        <f t="shared" si="586"/>
        <v>1327338.5298917</v>
      </c>
      <c r="AC131" s="43">
        <f t="shared" si="586"/>
        <v>1427408.5976000333</v>
      </c>
      <c r="AF131" s="43">
        <f>AF77</f>
        <v>2219347.0496833669</v>
      </c>
      <c r="AG131" s="43">
        <f t="shared" ref="AG131:AJ131" si="587">AG77</f>
        <v>1409157.9752042</v>
      </c>
      <c r="AH131" s="43">
        <f t="shared" si="587"/>
        <v>1373438.4699958665</v>
      </c>
      <c r="AI131" s="43">
        <f t="shared" si="587"/>
        <v>1327338.5298917</v>
      </c>
      <c r="AJ131" s="43">
        <f t="shared" si="587"/>
        <v>1427408.5976000333</v>
      </c>
      <c r="AK131" s="142"/>
      <c r="AX131" s="142"/>
      <c r="AZ131" s="42" t="s">
        <v>301</v>
      </c>
      <c r="BA131" s="43">
        <f>BA77</f>
        <v>2219347.0496833669</v>
      </c>
      <c r="BB131" s="43">
        <f t="shared" ref="BB131:BE131" si="588">BB77</f>
        <v>1409157.9752042</v>
      </c>
      <c r="BC131" s="43">
        <f t="shared" si="588"/>
        <v>1373438.4699958665</v>
      </c>
      <c r="BD131" s="43">
        <f t="shared" si="588"/>
        <v>1327338.5298917</v>
      </c>
      <c r="BE131" s="43">
        <f t="shared" si="588"/>
        <v>1427408.5976000333</v>
      </c>
      <c r="BH131" s="43">
        <f>BH77</f>
        <v>2219347.0496833669</v>
      </c>
      <c r="BI131" s="43">
        <f t="shared" ref="BI131:BL131" si="589">BI77</f>
        <v>1409157.9752042</v>
      </c>
      <c r="BJ131" s="43">
        <f t="shared" si="589"/>
        <v>1373438.4699958665</v>
      </c>
      <c r="BK131" s="43">
        <f t="shared" si="589"/>
        <v>1327338.5298917</v>
      </c>
      <c r="BL131" s="43">
        <f t="shared" si="589"/>
        <v>1427408.5976000333</v>
      </c>
      <c r="BO131" s="43">
        <f>BO77</f>
        <v>2219347.0496833669</v>
      </c>
      <c r="BP131" s="43">
        <f t="shared" ref="BP131:BS131" si="590">BP77</f>
        <v>1409157.9752042</v>
      </c>
      <c r="BQ131" s="43">
        <f t="shared" si="590"/>
        <v>1373438.4699958665</v>
      </c>
      <c r="BR131" s="43">
        <f t="shared" si="590"/>
        <v>1327338.5298917</v>
      </c>
      <c r="BS131" s="43">
        <f t="shared" si="590"/>
        <v>1427408.5976000333</v>
      </c>
      <c r="BV131" s="43">
        <f>BV77</f>
        <v>2219347.0496833669</v>
      </c>
      <c r="BW131" s="43">
        <f t="shared" ref="BW131:BZ131" si="591">BW77</f>
        <v>1409157.9752042</v>
      </c>
      <c r="BX131" s="43">
        <f t="shared" si="591"/>
        <v>1373438.4699958665</v>
      </c>
      <c r="BY131" s="43">
        <f t="shared" si="591"/>
        <v>1327338.5298917</v>
      </c>
      <c r="BZ131" s="43">
        <f t="shared" si="591"/>
        <v>1427408.5976000333</v>
      </c>
      <c r="CC131" s="43">
        <f>CC77</f>
        <v>2219347.0496833669</v>
      </c>
      <c r="CD131" s="43">
        <f t="shared" ref="CD131:CG131" si="592">CD77</f>
        <v>1409157.9752042</v>
      </c>
      <c r="CE131" s="43">
        <f t="shared" si="592"/>
        <v>1373438.4699958665</v>
      </c>
      <c r="CF131" s="43">
        <f t="shared" si="592"/>
        <v>1327338.5298917</v>
      </c>
      <c r="CG131" s="43">
        <f t="shared" si="592"/>
        <v>1427408.5976000333</v>
      </c>
      <c r="CH131" s="142"/>
    </row>
    <row r="132" spans="1:86" x14ac:dyDescent="0.3">
      <c r="A132" s="142"/>
      <c r="C132" s="42" t="s">
        <v>302</v>
      </c>
      <c r="D132" s="43">
        <f t="shared" ref="D132:H132" si="593">D78</f>
        <v>2441281.7546517034</v>
      </c>
      <c r="E132" s="43">
        <f t="shared" si="593"/>
        <v>1550073.7727246201</v>
      </c>
      <c r="F132" s="43">
        <f t="shared" si="593"/>
        <v>1510782.3169954531</v>
      </c>
      <c r="G132" s="43">
        <f t="shared" si="593"/>
        <v>1460072.38288087</v>
      </c>
      <c r="H132" s="43">
        <f t="shared" si="593"/>
        <v>1570149.4573600367</v>
      </c>
      <c r="K132" s="43">
        <f t="shared" ref="K132:O132" si="594">K78</f>
        <v>2441281.7546517034</v>
      </c>
      <c r="L132" s="43">
        <f t="shared" si="594"/>
        <v>1550073.7727246201</v>
      </c>
      <c r="M132" s="43">
        <f t="shared" si="594"/>
        <v>1510782.3169954531</v>
      </c>
      <c r="N132" s="43">
        <f t="shared" si="594"/>
        <v>1460072.38288087</v>
      </c>
      <c r="O132" s="43">
        <f t="shared" si="594"/>
        <v>1570149.4573600367</v>
      </c>
      <c r="R132" s="43">
        <f t="shared" ref="R132:V132" si="595">R78</f>
        <v>2441281.7546517034</v>
      </c>
      <c r="S132" s="43">
        <f t="shared" si="595"/>
        <v>1550073.7727246201</v>
      </c>
      <c r="T132" s="43">
        <f t="shared" si="595"/>
        <v>1510782.3169954531</v>
      </c>
      <c r="U132" s="43">
        <f t="shared" si="595"/>
        <v>1460072.38288087</v>
      </c>
      <c r="V132" s="43">
        <f t="shared" si="595"/>
        <v>1570149.4573600367</v>
      </c>
      <c r="Y132" s="43">
        <f t="shared" ref="Y132:AC132" si="596">Y78</f>
        <v>2441281.7546517034</v>
      </c>
      <c r="Z132" s="43">
        <f t="shared" si="596"/>
        <v>1550073.7727246201</v>
      </c>
      <c r="AA132" s="43">
        <f t="shared" si="596"/>
        <v>1510782.3169954531</v>
      </c>
      <c r="AB132" s="43">
        <f t="shared" si="596"/>
        <v>1460072.38288087</v>
      </c>
      <c r="AC132" s="43">
        <f t="shared" si="596"/>
        <v>1570149.4573600367</v>
      </c>
      <c r="AF132" s="43">
        <f t="shared" ref="AF132:AJ132" si="597">AF78</f>
        <v>2441281.7546517034</v>
      </c>
      <c r="AG132" s="43">
        <f t="shared" si="597"/>
        <v>1550073.7727246201</v>
      </c>
      <c r="AH132" s="43">
        <f t="shared" si="597"/>
        <v>1510782.3169954531</v>
      </c>
      <c r="AI132" s="43">
        <f t="shared" si="597"/>
        <v>1460072.38288087</v>
      </c>
      <c r="AJ132" s="43">
        <f t="shared" si="597"/>
        <v>1570149.4573600367</v>
      </c>
      <c r="AK132" s="142"/>
      <c r="AX132" s="142"/>
      <c r="AZ132" s="42" t="s">
        <v>302</v>
      </c>
      <c r="BA132" s="43">
        <f t="shared" ref="BA132:BE132" si="598">BA78</f>
        <v>2441281.7546517034</v>
      </c>
      <c r="BB132" s="43">
        <f t="shared" si="598"/>
        <v>1550073.7727246201</v>
      </c>
      <c r="BC132" s="43">
        <f t="shared" si="598"/>
        <v>1510782.3169954531</v>
      </c>
      <c r="BD132" s="43">
        <f t="shared" si="598"/>
        <v>1460072.38288087</v>
      </c>
      <c r="BE132" s="43">
        <f t="shared" si="598"/>
        <v>1570149.4573600367</v>
      </c>
      <c r="BH132" s="43">
        <f t="shared" ref="BH132:BL132" si="599">BH78</f>
        <v>2441281.7546517034</v>
      </c>
      <c r="BI132" s="43">
        <f t="shared" si="599"/>
        <v>1550073.7727246201</v>
      </c>
      <c r="BJ132" s="43">
        <f t="shared" si="599"/>
        <v>1510782.3169954531</v>
      </c>
      <c r="BK132" s="43">
        <f t="shared" si="599"/>
        <v>1460072.38288087</v>
      </c>
      <c r="BL132" s="43">
        <f t="shared" si="599"/>
        <v>1570149.4573600367</v>
      </c>
      <c r="BO132" s="43">
        <f t="shared" ref="BO132:BS132" si="600">BO78</f>
        <v>2441281.7546517034</v>
      </c>
      <c r="BP132" s="43">
        <f t="shared" si="600"/>
        <v>1550073.7727246201</v>
      </c>
      <c r="BQ132" s="43">
        <f t="shared" si="600"/>
        <v>1510782.3169954531</v>
      </c>
      <c r="BR132" s="43">
        <f t="shared" si="600"/>
        <v>1460072.38288087</v>
      </c>
      <c r="BS132" s="43">
        <f t="shared" si="600"/>
        <v>1570149.4573600367</v>
      </c>
      <c r="BV132" s="43">
        <f t="shared" ref="BV132:BZ132" si="601">BV78</f>
        <v>2441281.7546517034</v>
      </c>
      <c r="BW132" s="43">
        <f t="shared" si="601"/>
        <v>1550073.7727246201</v>
      </c>
      <c r="BX132" s="43">
        <f t="shared" si="601"/>
        <v>1510782.3169954531</v>
      </c>
      <c r="BY132" s="43">
        <f t="shared" si="601"/>
        <v>1460072.38288087</v>
      </c>
      <c r="BZ132" s="43">
        <f t="shared" si="601"/>
        <v>1570149.4573600367</v>
      </c>
      <c r="CC132" s="43">
        <f t="shared" ref="CC132:CG132" si="602">CC78</f>
        <v>2441281.7546517034</v>
      </c>
      <c r="CD132" s="43">
        <f t="shared" si="602"/>
        <v>1550073.7727246201</v>
      </c>
      <c r="CE132" s="43">
        <f t="shared" si="602"/>
        <v>1510782.3169954531</v>
      </c>
      <c r="CF132" s="43">
        <f t="shared" si="602"/>
        <v>1460072.38288087</v>
      </c>
      <c r="CG132" s="43">
        <f t="shared" si="602"/>
        <v>1570149.4573600367</v>
      </c>
      <c r="CH132" s="142"/>
    </row>
    <row r="133" spans="1:86" x14ac:dyDescent="0.3">
      <c r="A133" s="142"/>
      <c r="C133" s="42" t="s">
        <v>334</v>
      </c>
      <c r="D133" s="43">
        <f>$D$25/2</f>
        <v>437500</v>
      </c>
      <c r="E133" s="43">
        <f t="shared" ref="E133:H133" si="603">$D$25/2</f>
        <v>437500</v>
      </c>
      <c r="F133" s="43">
        <f t="shared" si="603"/>
        <v>437500</v>
      </c>
      <c r="G133" s="43">
        <f t="shared" si="603"/>
        <v>437500</v>
      </c>
      <c r="H133" s="43">
        <f t="shared" si="603"/>
        <v>437500</v>
      </c>
      <c r="K133" s="43">
        <f>$D$25/2</f>
        <v>437500</v>
      </c>
      <c r="L133" s="43">
        <f t="shared" ref="L133:O133" si="604">$D$25/2</f>
        <v>437500</v>
      </c>
      <c r="M133" s="43">
        <f t="shared" si="604"/>
        <v>437500</v>
      </c>
      <c r="N133" s="43">
        <f t="shared" si="604"/>
        <v>437500</v>
      </c>
      <c r="O133" s="43">
        <f t="shared" si="604"/>
        <v>437500</v>
      </c>
      <c r="R133" s="43">
        <f>$D$25/2</f>
        <v>437500</v>
      </c>
      <c r="S133" s="43">
        <f t="shared" ref="S133:V133" si="605">$D$25/2</f>
        <v>437500</v>
      </c>
      <c r="T133" s="43">
        <f t="shared" si="605"/>
        <v>437500</v>
      </c>
      <c r="U133" s="43">
        <f t="shared" si="605"/>
        <v>437500</v>
      </c>
      <c r="V133" s="43">
        <f t="shared" si="605"/>
        <v>437500</v>
      </c>
      <c r="Y133" s="43">
        <f>$D$25/2</f>
        <v>437500</v>
      </c>
      <c r="Z133" s="43">
        <f t="shared" ref="Z133:AC133" si="606">$D$25/2</f>
        <v>437500</v>
      </c>
      <c r="AA133" s="43">
        <f t="shared" si="606"/>
        <v>437500</v>
      </c>
      <c r="AB133" s="43">
        <f t="shared" si="606"/>
        <v>437500</v>
      </c>
      <c r="AC133" s="43">
        <f t="shared" si="606"/>
        <v>437500</v>
      </c>
      <c r="AF133" s="43">
        <f>$D$25/2</f>
        <v>437500</v>
      </c>
      <c r="AG133" s="43">
        <f t="shared" ref="AG133:AJ133" si="607">$D$25/2</f>
        <v>437500</v>
      </c>
      <c r="AH133" s="43">
        <f t="shared" si="607"/>
        <v>437500</v>
      </c>
      <c r="AI133" s="43">
        <f t="shared" si="607"/>
        <v>437500</v>
      </c>
      <c r="AJ133" s="43">
        <f t="shared" si="607"/>
        <v>437500</v>
      </c>
      <c r="AK133" s="142"/>
      <c r="AX133" s="142"/>
      <c r="AZ133" s="42" t="s">
        <v>334</v>
      </c>
      <c r="BA133" s="43">
        <f>$D$25/2</f>
        <v>437500</v>
      </c>
      <c r="BB133" s="43">
        <f t="shared" ref="BB133:BE133" si="608">$D$25/2</f>
        <v>437500</v>
      </c>
      <c r="BC133" s="43">
        <f t="shared" si="608"/>
        <v>437500</v>
      </c>
      <c r="BD133" s="43">
        <f t="shared" si="608"/>
        <v>437500</v>
      </c>
      <c r="BE133" s="43">
        <f t="shared" si="608"/>
        <v>437500</v>
      </c>
      <c r="BH133" s="43">
        <f>$D$25/2</f>
        <v>437500</v>
      </c>
      <c r="BI133" s="43">
        <f t="shared" ref="BI133:BL133" si="609">$D$25/2</f>
        <v>437500</v>
      </c>
      <c r="BJ133" s="43">
        <f t="shared" si="609"/>
        <v>437500</v>
      </c>
      <c r="BK133" s="43">
        <f t="shared" si="609"/>
        <v>437500</v>
      </c>
      <c r="BL133" s="43">
        <f t="shared" si="609"/>
        <v>437500</v>
      </c>
      <c r="BO133" s="43">
        <f>$D$25/2</f>
        <v>437500</v>
      </c>
      <c r="BP133" s="43">
        <f t="shared" ref="BP133:BS133" si="610">$D$25/2</f>
        <v>437500</v>
      </c>
      <c r="BQ133" s="43">
        <f t="shared" si="610"/>
        <v>437500</v>
      </c>
      <c r="BR133" s="43">
        <f t="shared" si="610"/>
        <v>437500</v>
      </c>
      <c r="BS133" s="43">
        <f t="shared" si="610"/>
        <v>437500</v>
      </c>
      <c r="BV133" s="43">
        <f>$D$25/2</f>
        <v>437500</v>
      </c>
      <c r="BW133" s="43">
        <f t="shared" ref="BW133:BZ133" si="611">$D$25/2</f>
        <v>437500</v>
      </c>
      <c r="BX133" s="43">
        <f t="shared" si="611"/>
        <v>437500</v>
      </c>
      <c r="BY133" s="43">
        <f t="shared" si="611"/>
        <v>437500</v>
      </c>
      <c r="BZ133" s="43">
        <f t="shared" si="611"/>
        <v>437500</v>
      </c>
      <c r="CC133" s="43">
        <f>$D$25/2</f>
        <v>437500</v>
      </c>
      <c r="CD133" s="43">
        <f t="shared" ref="CD133:CG133" si="612">$D$25/2</f>
        <v>437500</v>
      </c>
      <c r="CE133" s="43">
        <f t="shared" si="612"/>
        <v>437500</v>
      </c>
      <c r="CF133" s="43">
        <f t="shared" si="612"/>
        <v>437500</v>
      </c>
      <c r="CG133" s="43">
        <f t="shared" si="612"/>
        <v>437500</v>
      </c>
      <c r="CH133" s="142"/>
    </row>
    <row r="134" spans="1:86" x14ac:dyDescent="0.3">
      <c r="A134" s="142"/>
      <c r="C134" s="42" t="s">
        <v>354</v>
      </c>
      <c r="D134" s="43">
        <f>EnU!$AB$48*(1000000/$D$11)</f>
        <v>26123.802942857146</v>
      </c>
      <c r="E134" s="43">
        <f>EnU!$AB$48*(1000000/$E$11)</f>
        <v>26123.802942857146</v>
      </c>
      <c r="F134" s="43">
        <f>EnU!$AB$48*(1000000/$F$11)</f>
        <v>26123.802942857146</v>
      </c>
      <c r="G134" s="43">
        <f>EnU!$AB$48*(1000000/$G$11)</f>
        <v>26123.802942857146</v>
      </c>
      <c r="H134" s="43">
        <f>EnU!$AB$48*(1000000/$H$11)</f>
        <v>26123.802942857146</v>
      </c>
      <c r="K134" s="43">
        <f>EnU!$AB$48*(1000000/$D$11)</f>
        <v>26123.802942857146</v>
      </c>
      <c r="L134" s="43">
        <f>EnU!$AB$48*(1000000/$E$11)</f>
        <v>26123.802942857146</v>
      </c>
      <c r="M134" s="43">
        <f>EnU!$AB$48*(1000000/$F$11)</f>
        <v>26123.802942857146</v>
      </c>
      <c r="N134" s="43">
        <f>EnU!$AB$48*(1000000/$G$11)</f>
        <v>26123.802942857146</v>
      </c>
      <c r="O134" s="43">
        <f>EnU!$AB$48*(1000000/$H$11)</f>
        <v>26123.802942857146</v>
      </c>
      <c r="R134" s="43">
        <f>EnU!$AB$48*(1000000/$D$11)</f>
        <v>26123.802942857146</v>
      </c>
      <c r="S134" s="43">
        <f>EnU!$AB$48*(1000000/$E$11)</f>
        <v>26123.802942857146</v>
      </c>
      <c r="T134" s="43">
        <f>EnU!$AB$48*(1000000/$F$11)</f>
        <v>26123.802942857146</v>
      </c>
      <c r="U134" s="43">
        <f>EnU!$AB$48*(1000000/$G$11)</f>
        <v>26123.802942857146</v>
      </c>
      <c r="V134" s="43">
        <f>EnU!$AB$48*(1000000/$H$11)</f>
        <v>26123.802942857146</v>
      </c>
      <c r="Y134" s="43">
        <f>EnU!$AB$48*(1000000/$D$11)</f>
        <v>26123.802942857146</v>
      </c>
      <c r="Z134" s="43">
        <f>EnU!$AB$48*(1000000/$E$11)</f>
        <v>26123.802942857146</v>
      </c>
      <c r="AA134" s="43">
        <f>EnU!$AB$48*(1000000/$F$11)</f>
        <v>26123.802942857146</v>
      </c>
      <c r="AB134" s="43">
        <f>EnU!$AB$48*(1000000/$G$11)</f>
        <v>26123.802942857146</v>
      </c>
      <c r="AC134" s="43">
        <f>EnU!$AB$48*(1000000/$H$11)</f>
        <v>26123.802942857146</v>
      </c>
      <c r="AF134" s="43">
        <f>EnU!$AB$48*(1000000/$D$11)</f>
        <v>26123.802942857146</v>
      </c>
      <c r="AG134" s="43">
        <f>EnU!$AB$48*(1000000/$E$11)</f>
        <v>26123.802942857146</v>
      </c>
      <c r="AH134" s="43">
        <f>EnU!$AB$48*(1000000/$F$11)</f>
        <v>26123.802942857146</v>
      </c>
      <c r="AI134" s="43">
        <f>EnU!$AB$48*(1000000/$G$11)</f>
        <v>26123.802942857146</v>
      </c>
      <c r="AJ134" s="43">
        <f>EnU!$AB$48*(1000000/$H$11)</f>
        <v>26123.802942857146</v>
      </c>
      <c r="AK134" s="142"/>
      <c r="AX134" s="142"/>
      <c r="AZ134" s="42" t="s">
        <v>354</v>
      </c>
      <c r="BA134" s="43">
        <f>EnU!$AB$48*(1000000/$D$11)</f>
        <v>26123.802942857146</v>
      </c>
      <c r="BB134" s="43">
        <f>EnU!$AB$48*(1000000/$E$11)</f>
        <v>26123.802942857146</v>
      </c>
      <c r="BC134" s="43">
        <f>EnU!$AB$48*(1000000/$F$11)</f>
        <v>26123.802942857146</v>
      </c>
      <c r="BD134" s="43">
        <f>EnU!$AB$48*(1000000/$G$11)</f>
        <v>26123.802942857146</v>
      </c>
      <c r="BE134" s="43">
        <f>EnU!$AB$48*(1000000/$H$11)</f>
        <v>26123.802942857146</v>
      </c>
      <c r="BG134" s="166"/>
      <c r="BH134" s="43">
        <f>BA134</f>
        <v>26123.802942857146</v>
      </c>
      <c r="BI134" s="43">
        <f t="shared" ref="BI134" si="613">BB134</f>
        <v>26123.802942857146</v>
      </c>
      <c r="BJ134" s="43">
        <f t="shared" ref="BJ134" si="614">BC134</f>
        <v>26123.802942857146</v>
      </c>
      <c r="BK134" s="43">
        <f t="shared" ref="BK134" si="615">BD134</f>
        <v>26123.802942857146</v>
      </c>
      <c r="BL134" s="43">
        <f t="shared" ref="BL134" si="616">BE134</f>
        <v>26123.802942857146</v>
      </c>
      <c r="BO134" s="43">
        <f>EnU!$AB$48*(1000000/$D$11)</f>
        <v>26123.802942857146</v>
      </c>
      <c r="BP134" s="43">
        <f>EnU!$AB$48*(1000000/$E$11)</f>
        <v>26123.802942857146</v>
      </c>
      <c r="BQ134" s="43">
        <f>EnU!$AB$48*(1000000/$F$11)</f>
        <v>26123.802942857146</v>
      </c>
      <c r="BR134" s="43">
        <f>EnU!$AB$48*(1000000/$G$11)</f>
        <v>26123.802942857146</v>
      </c>
      <c r="BS134" s="43">
        <f>EnU!$AB$48*(1000000/$H$11)</f>
        <v>26123.802942857146</v>
      </c>
      <c r="BV134" s="43">
        <f>EnU!$AB$48*(1000000/$D$11)</f>
        <v>26123.802942857146</v>
      </c>
      <c r="BW134" s="43">
        <f>EnU!$AB$48*(1000000/$E$11)</f>
        <v>26123.802942857146</v>
      </c>
      <c r="BX134" s="43">
        <f>EnU!$AB$48*(1000000/$F$11)</f>
        <v>26123.802942857146</v>
      </c>
      <c r="BY134" s="43">
        <f>EnU!$AB$48*(1000000/$G$11)</f>
        <v>26123.802942857146</v>
      </c>
      <c r="BZ134" s="43">
        <f>EnU!$AB$48*(1000000/$H$11)</f>
        <v>26123.802942857146</v>
      </c>
      <c r="CC134" s="43">
        <f>EnU!$AB$48*(1000000/$D$11)</f>
        <v>26123.802942857146</v>
      </c>
      <c r="CD134" s="43">
        <f>EnU!$AB$48*(1000000/$E$11)</f>
        <v>26123.802942857146</v>
      </c>
      <c r="CE134" s="43">
        <f>EnU!$AB$48*(1000000/$F$11)</f>
        <v>26123.802942857146</v>
      </c>
      <c r="CF134" s="43">
        <f>EnU!$AB$48*(1000000/$G$11)</f>
        <v>26123.802942857146</v>
      </c>
      <c r="CG134" s="43">
        <f>EnU!$AB$48*(1000000/$H$11)</f>
        <v>26123.802942857146</v>
      </c>
      <c r="CH134" s="142"/>
    </row>
    <row r="135" spans="1:86" x14ac:dyDescent="0.3">
      <c r="A135" s="142"/>
      <c r="C135" s="42" t="s">
        <v>455</v>
      </c>
      <c r="D135" s="43">
        <f>SUMA(D132:D134)</f>
        <v>2904905.5575945606</v>
      </c>
      <c r="E135" s="43">
        <f t="shared" ref="E135" si="617">SUMA(E132:E134)</f>
        <v>2013697.5756674772</v>
      </c>
      <c r="F135" s="43">
        <f t="shared" ref="F135" si="618">SUMA(F132:F134)</f>
        <v>1974406.1199383102</v>
      </c>
      <c r="G135" s="43">
        <f t="shared" ref="G135" si="619">SUMA(G132:G134)</f>
        <v>1923696.1858237272</v>
      </c>
      <c r="H135" s="43">
        <f t="shared" ref="H135" si="620">SUMA(H132:H134)</f>
        <v>2033773.2603028938</v>
      </c>
      <c r="K135" s="43">
        <f>SUMA(K132:K134)</f>
        <v>2904905.5575945606</v>
      </c>
      <c r="L135" s="43">
        <f t="shared" ref="L135" si="621">SUMA(L132:L134)</f>
        <v>2013697.5756674772</v>
      </c>
      <c r="M135" s="43">
        <f t="shared" ref="M135" si="622">SUMA(M132:M134)</f>
        <v>1974406.1199383102</v>
      </c>
      <c r="N135" s="43">
        <f t="shared" ref="N135" si="623">SUMA(N132:N134)</f>
        <v>1923696.1858237272</v>
      </c>
      <c r="O135" s="43">
        <f t="shared" ref="O135" si="624">SUMA(O132:O134)</f>
        <v>2033773.2603028938</v>
      </c>
      <c r="R135" s="43">
        <f>SUMA(R132:R134)</f>
        <v>2904905.5575945606</v>
      </c>
      <c r="S135" s="43">
        <f t="shared" ref="S135" si="625">SUMA(S132:S134)</f>
        <v>2013697.5756674772</v>
      </c>
      <c r="T135" s="43">
        <f t="shared" ref="T135" si="626">SUMA(T132:T134)</f>
        <v>1974406.1199383102</v>
      </c>
      <c r="U135" s="43">
        <f t="shared" ref="U135" si="627">SUMA(U132:U134)</f>
        <v>1923696.1858237272</v>
      </c>
      <c r="V135" s="43">
        <f t="shared" ref="V135" si="628">SUMA(V132:V134)</f>
        <v>2033773.2603028938</v>
      </c>
      <c r="Y135" s="43">
        <f>SUMA(Y132:Y134)</f>
        <v>2904905.5575945606</v>
      </c>
      <c r="Z135" s="43">
        <f t="shared" ref="Z135" si="629">SUMA(Z132:Z134)</f>
        <v>2013697.5756674772</v>
      </c>
      <c r="AA135" s="43">
        <f t="shared" ref="AA135" si="630">SUMA(AA132:AA134)</f>
        <v>1974406.1199383102</v>
      </c>
      <c r="AB135" s="43">
        <f t="shared" ref="AB135" si="631">SUMA(AB132:AB134)</f>
        <v>1923696.1858237272</v>
      </c>
      <c r="AC135" s="43">
        <f t="shared" ref="AC135" si="632">SUMA(AC132:AC134)</f>
        <v>2033773.2603028938</v>
      </c>
      <c r="AF135" s="43">
        <f>SUMA(AF132:AF134)</f>
        <v>2904905.5575945606</v>
      </c>
      <c r="AG135" s="43">
        <f t="shared" ref="AG135" si="633">SUMA(AG132:AG134)</f>
        <v>2013697.5756674772</v>
      </c>
      <c r="AH135" s="43">
        <f t="shared" ref="AH135" si="634">SUMA(AH132:AH134)</f>
        <v>1974406.1199383102</v>
      </c>
      <c r="AI135" s="43">
        <f t="shared" ref="AI135" si="635">SUMA(AI132:AI134)</f>
        <v>1923696.1858237272</v>
      </c>
      <c r="AJ135" s="43">
        <f t="shared" ref="AJ135" si="636">SUMA(AJ132:AJ134)</f>
        <v>2033773.2603028938</v>
      </c>
      <c r="AK135" s="142"/>
      <c r="AX135" s="142"/>
      <c r="AZ135" s="42" t="s">
        <v>455</v>
      </c>
      <c r="BA135" s="43">
        <f>SUMA(BA132:BA134)</f>
        <v>2904905.5575945606</v>
      </c>
      <c r="BB135" s="43">
        <f t="shared" ref="BB135" si="637">SUMA(BB132:BB134)</f>
        <v>2013697.5756674772</v>
      </c>
      <c r="BC135" s="43">
        <f t="shared" ref="BC135" si="638">SUMA(BC132:BC134)</f>
        <v>1974406.1199383102</v>
      </c>
      <c r="BD135" s="43">
        <f t="shared" ref="BD135" si="639">SUMA(BD132:BD134)</f>
        <v>1923696.1858237272</v>
      </c>
      <c r="BE135" s="43">
        <f t="shared" ref="BE135" si="640">SUMA(BE132:BE134)</f>
        <v>2033773.2603028938</v>
      </c>
      <c r="BG135" s="166"/>
      <c r="BH135" s="43">
        <f>SUMA(BH132:BH134)</f>
        <v>2904905.5575945606</v>
      </c>
      <c r="BI135" s="43">
        <f t="shared" ref="BI135" si="641">SUMA(BI132:BI134)</f>
        <v>2013697.5756674772</v>
      </c>
      <c r="BJ135" s="43">
        <f t="shared" ref="BJ135" si="642">SUMA(BJ132:BJ134)</f>
        <v>1974406.1199383102</v>
      </c>
      <c r="BK135" s="43">
        <f t="shared" ref="BK135" si="643">SUMA(BK132:BK134)</f>
        <v>1923696.1858237272</v>
      </c>
      <c r="BL135" s="43">
        <f t="shared" ref="BL135" si="644">SUMA(BL132:BL134)</f>
        <v>2033773.2603028938</v>
      </c>
      <c r="BO135" s="43">
        <f>SUMA(BO132:BO134)</f>
        <v>2904905.5575945606</v>
      </c>
      <c r="BP135" s="43">
        <f t="shared" ref="BP135" si="645">SUMA(BP132:BP134)</f>
        <v>2013697.5756674772</v>
      </c>
      <c r="BQ135" s="43">
        <f t="shared" ref="BQ135" si="646">SUMA(BQ132:BQ134)</f>
        <v>1974406.1199383102</v>
      </c>
      <c r="BR135" s="43">
        <f t="shared" ref="BR135" si="647">SUMA(BR132:BR134)</f>
        <v>1923696.1858237272</v>
      </c>
      <c r="BS135" s="43">
        <f t="shared" ref="BS135" si="648">SUMA(BS132:BS134)</f>
        <v>2033773.2603028938</v>
      </c>
      <c r="BV135" s="43">
        <f>SUMA(BV132:BV134)</f>
        <v>2904905.5575945606</v>
      </c>
      <c r="BW135" s="43">
        <f t="shared" ref="BW135" si="649">SUMA(BW132:BW134)</f>
        <v>2013697.5756674772</v>
      </c>
      <c r="BX135" s="43">
        <f t="shared" ref="BX135" si="650">SUMA(BX132:BX134)</f>
        <v>1974406.1199383102</v>
      </c>
      <c r="BY135" s="43">
        <f t="shared" ref="BY135" si="651">SUMA(BY132:BY134)</f>
        <v>1923696.1858237272</v>
      </c>
      <c r="BZ135" s="43">
        <f t="shared" ref="BZ135" si="652">SUMA(BZ132:BZ134)</f>
        <v>2033773.2603028938</v>
      </c>
      <c r="CC135" s="43">
        <f>SUMA(CC132:CC134)</f>
        <v>2904905.5575945606</v>
      </c>
      <c r="CD135" s="43">
        <f t="shared" ref="CD135" si="653">SUMA(CD132:CD134)</f>
        <v>2013697.5756674772</v>
      </c>
      <c r="CE135" s="43">
        <f t="shared" ref="CE135" si="654">SUMA(CE132:CE134)</f>
        <v>1974406.1199383102</v>
      </c>
      <c r="CF135" s="43">
        <f t="shared" ref="CF135" si="655">SUMA(CF132:CF134)</f>
        <v>1923696.1858237272</v>
      </c>
      <c r="CG135" s="43">
        <f t="shared" ref="CG135" si="656">SUMA(CG132:CG134)</f>
        <v>2033773.2603028938</v>
      </c>
      <c r="CH135" s="142"/>
    </row>
    <row r="136" spans="1:86" x14ac:dyDescent="0.3">
      <c r="A136" s="142"/>
      <c r="C136" s="42" t="s">
        <v>1</v>
      </c>
      <c r="D136" s="316">
        <f t="shared" ref="D136:H140" si="657">D82</f>
        <v>0</v>
      </c>
      <c r="E136" s="316">
        <f t="shared" si="657"/>
        <v>0</v>
      </c>
      <c r="F136" s="316">
        <f t="shared" si="657"/>
        <v>0</v>
      </c>
      <c r="G136" s="316">
        <f t="shared" si="657"/>
        <v>0</v>
      </c>
      <c r="H136" s="316">
        <f t="shared" si="657"/>
        <v>0</v>
      </c>
      <c r="K136" s="316">
        <f t="shared" ref="K136:O140" si="658">K82</f>
        <v>0</v>
      </c>
      <c r="L136" s="316">
        <f t="shared" si="658"/>
        <v>0</v>
      </c>
      <c r="M136" s="316">
        <f t="shared" si="658"/>
        <v>0</v>
      </c>
      <c r="N136" s="316">
        <f t="shared" si="658"/>
        <v>0</v>
      </c>
      <c r="O136" s="316">
        <f t="shared" si="658"/>
        <v>0</v>
      </c>
      <c r="R136" s="316">
        <f t="shared" ref="R136:V140" si="659">R82</f>
        <v>0</v>
      </c>
      <c r="S136" s="316">
        <f t="shared" si="659"/>
        <v>0</v>
      </c>
      <c r="T136" s="316">
        <f t="shared" si="659"/>
        <v>0</v>
      </c>
      <c r="U136" s="316">
        <f t="shared" si="659"/>
        <v>0</v>
      </c>
      <c r="V136" s="316">
        <f t="shared" si="659"/>
        <v>0</v>
      </c>
      <c r="Y136" s="316">
        <f t="shared" ref="Y136:AC140" si="660">Y82</f>
        <v>0</v>
      </c>
      <c r="Z136" s="316">
        <f t="shared" si="660"/>
        <v>0</v>
      </c>
      <c r="AA136" s="316">
        <f t="shared" si="660"/>
        <v>0</v>
      </c>
      <c r="AB136" s="316">
        <f t="shared" si="660"/>
        <v>0</v>
      </c>
      <c r="AC136" s="316">
        <f t="shared" si="660"/>
        <v>0</v>
      </c>
      <c r="AF136" s="316">
        <f t="shared" ref="AF136:AJ140" si="661">AF82</f>
        <v>0</v>
      </c>
      <c r="AG136" s="316">
        <f t="shared" si="661"/>
        <v>0</v>
      </c>
      <c r="AH136" s="316">
        <f t="shared" si="661"/>
        <v>0</v>
      </c>
      <c r="AI136" s="316">
        <f t="shared" si="661"/>
        <v>0</v>
      </c>
      <c r="AJ136" s="316">
        <f t="shared" si="661"/>
        <v>0</v>
      </c>
      <c r="AK136" s="142"/>
      <c r="AX136" s="142"/>
      <c r="AZ136" s="42" t="s">
        <v>1</v>
      </c>
      <c r="BA136" s="316">
        <f t="shared" ref="BA136:BE136" si="662">BA82</f>
        <v>0</v>
      </c>
      <c r="BB136" s="316">
        <f t="shared" si="662"/>
        <v>0</v>
      </c>
      <c r="BC136" s="316">
        <f t="shared" si="662"/>
        <v>0</v>
      </c>
      <c r="BD136" s="316">
        <f t="shared" si="662"/>
        <v>0</v>
      </c>
      <c r="BE136" s="316">
        <f t="shared" si="662"/>
        <v>0</v>
      </c>
      <c r="BH136" s="316">
        <f t="shared" ref="BH136:BL136" si="663">BH82</f>
        <v>0</v>
      </c>
      <c r="BI136" s="316">
        <f t="shared" si="663"/>
        <v>0</v>
      </c>
      <c r="BJ136" s="316">
        <f t="shared" si="663"/>
        <v>0</v>
      </c>
      <c r="BK136" s="316">
        <f t="shared" si="663"/>
        <v>0</v>
      </c>
      <c r="BL136" s="316">
        <f t="shared" si="663"/>
        <v>0</v>
      </c>
      <c r="BO136" s="316">
        <f t="shared" ref="BO136:BS136" si="664">BO82</f>
        <v>0</v>
      </c>
      <c r="BP136" s="316">
        <f t="shared" si="664"/>
        <v>0</v>
      </c>
      <c r="BQ136" s="316">
        <f t="shared" si="664"/>
        <v>0</v>
      </c>
      <c r="BR136" s="316">
        <f t="shared" si="664"/>
        <v>0</v>
      </c>
      <c r="BS136" s="316">
        <f t="shared" si="664"/>
        <v>0</v>
      </c>
      <c r="BV136" s="316">
        <f t="shared" ref="BV136:BZ136" si="665">BV82</f>
        <v>0</v>
      </c>
      <c r="BW136" s="316">
        <f t="shared" si="665"/>
        <v>0</v>
      </c>
      <c r="BX136" s="316">
        <f t="shared" si="665"/>
        <v>0</v>
      </c>
      <c r="BY136" s="316">
        <f t="shared" si="665"/>
        <v>0</v>
      </c>
      <c r="BZ136" s="316">
        <f t="shared" si="665"/>
        <v>0</v>
      </c>
      <c r="CC136" s="316">
        <f t="shared" ref="CC136:CG136" si="666">CC82</f>
        <v>0</v>
      </c>
      <c r="CD136" s="316">
        <f t="shared" si="666"/>
        <v>0</v>
      </c>
      <c r="CE136" s="316">
        <f t="shared" si="666"/>
        <v>0</v>
      </c>
      <c r="CF136" s="316">
        <f t="shared" si="666"/>
        <v>0</v>
      </c>
      <c r="CG136" s="316">
        <f t="shared" si="666"/>
        <v>0</v>
      </c>
      <c r="CH136" s="142"/>
    </row>
    <row r="137" spans="1:86" x14ac:dyDescent="0.3">
      <c r="A137" s="142"/>
      <c r="C137" s="42" t="s">
        <v>439</v>
      </c>
      <c r="D137" s="43">
        <f t="shared" si="657"/>
        <v>334240.55575945607</v>
      </c>
      <c r="E137" s="43">
        <f t="shared" si="657"/>
        <v>245119.75756674772</v>
      </c>
      <c r="F137" s="43">
        <f t="shared" si="657"/>
        <v>241190.61199383103</v>
      </c>
      <c r="G137" s="43">
        <f t="shared" si="657"/>
        <v>236119.61858237276</v>
      </c>
      <c r="H137" s="43">
        <f t="shared" si="657"/>
        <v>247127.32603028941</v>
      </c>
      <c r="K137" s="43">
        <f t="shared" si="658"/>
        <v>334240.55575945607</v>
      </c>
      <c r="L137" s="43">
        <f t="shared" si="658"/>
        <v>245119.75756674772</v>
      </c>
      <c r="M137" s="43">
        <f t="shared" si="658"/>
        <v>241190.61199383103</v>
      </c>
      <c r="N137" s="43">
        <f t="shared" si="658"/>
        <v>236119.61858237276</v>
      </c>
      <c r="O137" s="43">
        <f t="shared" si="658"/>
        <v>247127.32603028941</v>
      </c>
      <c r="R137" s="43">
        <f t="shared" si="659"/>
        <v>334240.55575945607</v>
      </c>
      <c r="S137" s="43">
        <f t="shared" si="659"/>
        <v>245119.75756674772</v>
      </c>
      <c r="T137" s="43">
        <f t="shared" si="659"/>
        <v>241190.61199383103</v>
      </c>
      <c r="U137" s="43">
        <f t="shared" si="659"/>
        <v>236119.61858237276</v>
      </c>
      <c r="V137" s="43">
        <f t="shared" si="659"/>
        <v>247127.32603028941</v>
      </c>
      <c r="Y137" s="43">
        <f t="shared" si="660"/>
        <v>334240.55575945607</v>
      </c>
      <c r="Z137" s="43">
        <f t="shared" si="660"/>
        <v>245119.75756674772</v>
      </c>
      <c r="AA137" s="43">
        <f t="shared" si="660"/>
        <v>241190.61199383103</v>
      </c>
      <c r="AB137" s="43">
        <f t="shared" si="660"/>
        <v>236119.61858237276</v>
      </c>
      <c r="AC137" s="43">
        <f t="shared" si="660"/>
        <v>247127.32603028941</v>
      </c>
      <c r="AF137" s="43">
        <f t="shared" si="661"/>
        <v>334240.55575945607</v>
      </c>
      <c r="AG137" s="43">
        <f t="shared" si="661"/>
        <v>245119.75756674772</v>
      </c>
      <c r="AH137" s="43">
        <f t="shared" si="661"/>
        <v>241190.61199383103</v>
      </c>
      <c r="AI137" s="43">
        <f t="shared" si="661"/>
        <v>236119.61858237276</v>
      </c>
      <c r="AJ137" s="43">
        <f t="shared" si="661"/>
        <v>247127.32603028941</v>
      </c>
      <c r="AK137" s="142"/>
      <c r="AX137" s="142"/>
      <c r="AZ137" s="42" t="s">
        <v>439</v>
      </c>
      <c r="BA137" s="43">
        <f t="shared" ref="BA137:BE137" si="667">BA83</f>
        <v>334240.55575945607</v>
      </c>
      <c r="BB137" s="43">
        <f t="shared" si="667"/>
        <v>245119.75756674772</v>
      </c>
      <c r="BC137" s="43">
        <f t="shared" si="667"/>
        <v>241190.61199383103</v>
      </c>
      <c r="BD137" s="43">
        <f t="shared" si="667"/>
        <v>236119.61858237276</v>
      </c>
      <c r="BE137" s="43">
        <f t="shared" si="667"/>
        <v>247127.32603028941</v>
      </c>
      <c r="BH137" s="43">
        <f t="shared" ref="BH137:BL137" si="668">BH83</f>
        <v>334240.55575945607</v>
      </c>
      <c r="BI137" s="43">
        <f t="shared" si="668"/>
        <v>245119.75756674772</v>
      </c>
      <c r="BJ137" s="43">
        <f t="shared" si="668"/>
        <v>241190.61199383103</v>
      </c>
      <c r="BK137" s="43">
        <f t="shared" si="668"/>
        <v>236119.61858237276</v>
      </c>
      <c r="BL137" s="43">
        <f t="shared" si="668"/>
        <v>247127.32603028941</v>
      </c>
      <c r="BO137" s="43">
        <f t="shared" ref="BO137:BS137" si="669">BO83</f>
        <v>334240.55575945607</v>
      </c>
      <c r="BP137" s="43">
        <f t="shared" si="669"/>
        <v>245119.75756674772</v>
      </c>
      <c r="BQ137" s="43">
        <f t="shared" si="669"/>
        <v>241190.61199383103</v>
      </c>
      <c r="BR137" s="43">
        <f t="shared" si="669"/>
        <v>236119.61858237276</v>
      </c>
      <c r="BS137" s="43">
        <f t="shared" si="669"/>
        <v>247127.32603028941</v>
      </c>
      <c r="BV137" s="43">
        <f t="shared" ref="BV137:BZ137" si="670">BV83</f>
        <v>334240.55575945607</v>
      </c>
      <c r="BW137" s="43">
        <f t="shared" si="670"/>
        <v>245119.75756674772</v>
      </c>
      <c r="BX137" s="43">
        <f t="shared" si="670"/>
        <v>241190.61199383103</v>
      </c>
      <c r="BY137" s="43">
        <f t="shared" si="670"/>
        <v>236119.61858237276</v>
      </c>
      <c r="BZ137" s="43">
        <f t="shared" si="670"/>
        <v>247127.32603028941</v>
      </c>
      <c r="CC137" s="43">
        <f t="shared" ref="CC137:CG137" si="671">CC83</f>
        <v>334240.55575945607</v>
      </c>
      <c r="CD137" s="43">
        <f t="shared" si="671"/>
        <v>245119.75756674772</v>
      </c>
      <c r="CE137" s="43">
        <f t="shared" si="671"/>
        <v>241190.61199383103</v>
      </c>
      <c r="CF137" s="43">
        <f t="shared" si="671"/>
        <v>236119.61858237276</v>
      </c>
      <c r="CG137" s="43">
        <f t="shared" si="671"/>
        <v>247127.32603028941</v>
      </c>
      <c r="CH137" s="142"/>
    </row>
    <row r="138" spans="1:86" x14ac:dyDescent="0.3">
      <c r="A138" s="142"/>
      <c r="C138" s="42" t="s">
        <v>445</v>
      </c>
      <c r="D138" s="43">
        <f t="shared" si="657"/>
        <v>125548.61382446256</v>
      </c>
      <c r="E138" s="43">
        <f t="shared" si="657"/>
        <v>61493.596011519272</v>
      </c>
      <c r="F138" s="43">
        <f t="shared" si="657"/>
        <v>61494.381755166425</v>
      </c>
      <c r="G138" s="43">
        <f t="shared" si="657"/>
        <v>60862.063095810125</v>
      </c>
      <c r="H138" s="43">
        <f t="shared" si="657"/>
        <v>84383.845777676222</v>
      </c>
      <c r="K138" s="43">
        <f t="shared" si="658"/>
        <v>125548.61382446256</v>
      </c>
      <c r="L138" s="43">
        <f t="shared" si="658"/>
        <v>61493.596011519272</v>
      </c>
      <c r="M138" s="43">
        <f t="shared" si="658"/>
        <v>61494.381755166425</v>
      </c>
      <c r="N138" s="43">
        <f t="shared" si="658"/>
        <v>60862.063095810125</v>
      </c>
      <c r="O138" s="43">
        <f t="shared" si="658"/>
        <v>84383.845777676222</v>
      </c>
      <c r="R138" s="43">
        <f t="shared" si="659"/>
        <v>125548.61382446256</v>
      </c>
      <c r="S138" s="43">
        <f t="shared" si="659"/>
        <v>61493.596011519272</v>
      </c>
      <c r="T138" s="43">
        <f t="shared" si="659"/>
        <v>61494.381755166425</v>
      </c>
      <c r="U138" s="43">
        <f t="shared" si="659"/>
        <v>60862.063095810125</v>
      </c>
      <c r="V138" s="43">
        <f t="shared" si="659"/>
        <v>84383.845777676222</v>
      </c>
      <c r="Y138" s="43">
        <f t="shared" si="660"/>
        <v>125548.61382446256</v>
      </c>
      <c r="Z138" s="43">
        <f t="shared" si="660"/>
        <v>61493.596011519272</v>
      </c>
      <c r="AA138" s="43">
        <f t="shared" si="660"/>
        <v>61494.381755166425</v>
      </c>
      <c r="AB138" s="43">
        <f t="shared" si="660"/>
        <v>60862.063095810125</v>
      </c>
      <c r="AC138" s="43">
        <f t="shared" si="660"/>
        <v>84383.845777676222</v>
      </c>
      <c r="AF138" s="43">
        <f t="shared" si="661"/>
        <v>125548.61382446256</v>
      </c>
      <c r="AG138" s="43">
        <f t="shared" si="661"/>
        <v>61493.596011519272</v>
      </c>
      <c r="AH138" s="43">
        <f t="shared" si="661"/>
        <v>61494.381755166425</v>
      </c>
      <c r="AI138" s="43">
        <f t="shared" si="661"/>
        <v>60862.063095810125</v>
      </c>
      <c r="AJ138" s="43">
        <f t="shared" si="661"/>
        <v>84383.845777676222</v>
      </c>
      <c r="AK138" s="142"/>
      <c r="AX138" s="142"/>
      <c r="AZ138" s="42" t="s">
        <v>445</v>
      </c>
      <c r="BA138" s="43">
        <f t="shared" ref="BA138:BE138" si="672">BA84</f>
        <v>125548.61382446256</v>
      </c>
      <c r="BB138" s="43">
        <f t="shared" si="672"/>
        <v>61493.596011519272</v>
      </c>
      <c r="BC138" s="43">
        <f t="shared" si="672"/>
        <v>61494.381755166425</v>
      </c>
      <c r="BD138" s="43">
        <f t="shared" si="672"/>
        <v>60862.063095810125</v>
      </c>
      <c r="BE138" s="43">
        <f t="shared" si="672"/>
        <v>84383.845777676222</v>
      </c>
      <c r="BH138" s="43">
        <f t="shared" ref="BH138:BL138" si="673">BH84</f>
        <v>125548.61382446256</v>
      </c>
      <c r="BI138" s="43">
        <f t="shared" si="673"/>
        <v>61493.596011519272</v>
      </c>
      <c r="BJ138" s="43">
        <f t="shared" si="673"/>
        <v>61494.381755166425</v>
      </c>
      <c r="BK138" s="43">
        <f t="shared" si="673"/>
        <v>60862.063095810125</v>
      </c>
      <c r="BL138" s="43">
        <f t="shared" si="673"/>
        <v>84383.845777676222</v>
      </c>
      <c r="BO138" s="43">
        <f t="shared" ref="BO138:BS138" si="674">BO84</f>
        <v>125548.61382446256</v>
      </c>
      <c r="BP138" s="43">
        <f t="shared" si="674"/>
        <v>61493.596011519272</v>
      </c>
      <c r="BQ138" s="43">
        <f t="shared" si="674"/>
        <v>61494.381755166425</v>
      </c>
      <c r="BR138" s="43">
        <f t="shared" si="674"/>
        <v>60862.063095810125</v>
      </c>
      <c r="BS138" s="43">
        <f t="shared" si="674"/>
        <v>84383.845777676222</v>
      </c>
      <c r="BV138" s="43">
        <f t="shared" ref="BV138:BZ138" si="675">BV84</f>
        <v>125548.61382446256</v>
      </c>
      <c r="BW138" s="43">
        <f t="shared" si="675"/>
        <v>61493.596011519272</v>
      </c>
      <c r="BX138" s="43">
        <f t="shared" si="675"/>
        <v>61494.381755166425</v>
      </c>
      <c r="BY138" s="43">
        <f t="shared" si="675"/>
        <v>60862.063095810125</v>
      </c>
      <c r="BZ138" s="43">
        <f t="shared" si="675"/>
        <v>84383.845777676222</v>
      </c>
      <c r="CC138" s="43">
        <f t="shared" ref="CC138:CG138" si="676">CC84</f>
        <v>125548.61382446256</v>
      </c>
      <c r="CD138" s="43">
        <f t="shared" si="676"/>
        <v>61493.596011519272</v>
      </c>
      <c r="CE138" s="43">
        <f t="shared" si="676"/>
        <v>61494.381755166425</v>
      </c>
      <c r="CF138" s="43">
        <f t="shared" si="676"/>
        <v>60862.063095810125</v>
      </c>
      <c r="CG138" s="43">
        <f t="shared" si="676"/>
        <v>84383.845777676222</v>
      </c>
      <c r="CH138" s="142"/>
    </row>
    <row r="139" spans="1:86" x14ac:dyDescent="0.3">
      <c r="A139" s="142"/>
      <c r="C139" s="42" t="s">
        <v>446</v>
      </c>
      <c r="D139" s="43">
        <f t="shared" si="657"/>
        <v>313665.64412242407</v>
      </c>
      <c r="E139" s="43">
        <f t="shared" si="657"/>
        <v>185555.60849653746</v>
      </c>
      <c r="F139" s="43">
        <f t="shared" si="657"/>
        <v>185557.1799838318</v>
      </c>
      <c r="G139" s="43">
        <f t="shared" si="657"/>
        <v>184292.54266511917</v>
      </c>
      <c r="H139" s="43">
        <f t="shared" si="657"/>
        <v>231336.10802885133</v>
      </c>
      <c r="K139" s="43">
        <f t="shared" si="658"/>
        <v>313665.64412242407</v>
      </c>
      <c r="L139" s="43">
        <f t="shared" si="658"/>
        <v>185555.60849653746</v>
      </c>
      <c r="M139" s="43">
        <f t="shared" si="658"/>
        <v>185557.1799838318</v>
      </c>
      <c r="N139" s="43">
        <f t="shared" si="658"/>
        <v>184292.54266511917</v>
      </c>
      <c r="O139" s="43">
        <f t="shared" si="658"/>
        <v>231336.10802885133</v>
      </c>
      <c r="R139" s="43">
        <f t="shared" si="659"/>
        <v>313665.64412242407</v>
      </c>
      <c r="S139" s="43">
        <f t="shared" si="659"/>
        <v>185555.60849653746</v>
      </c>
      <c r="T139" s="43">
        <f t="shared" si="659"/>
        <v>185557.1799838318</v>
      </c>
      <c r="U139" s="43">
        <f t="shared" si="659"/>
        <v>184292.54266511917</v>
      </c>
      <c r="V139" s="43">
        <f t="shared" si="659"/>
        <v>231336.10802885133</v>
      </c>
      <c r="Y139" s="43">
        <f t="shared" si="660"/>
        <v>313665.64412242407</v>
      </c>
      <c r="Z139" s="43">
        <f t="shared" si="660"/>
        <v>185555.60849653746</v>
      </c>
      <c r="AA139" s="43">
        <f t="shared" si="660"/>
        <v>185557.1799838318</v>
      </c>
      <c r="AB139" s="43">
        <f t="shared" si="660"/>
        <v>184292.54266511917</v>
      </c>
      <c r="AC139" s="43">
        <f t="shared" si="660"/>
        <v>231336.10802885133</v>
      </c>
      <c r="AF139" s="43">
        <f t="shared" si="661"/>
        <v>313665.64412242407</v>
      </c>
      <c r="AG139" s="43">
        <f t="shared" si="661"/>
        <v>185555.60849653746</v>
      </c>
      <c r="AH139" s="43">
        <f t="shared" si="661"/>
        <v>185557.1799838318</v>
      </c>
      <c r="AI139" s="43">
        <f t="shared" si="661"/>
        <v>184292.54266511917</v>
      </c>
      <c r="AJ139" s="43">
        <f t="shared" si="661"/>
        <v>231336.10802885133</v>
      </c>
      <c r="AK139" s="142"/>
      <c r="AX139" s="142"/>
      <c r="AZ139" s="42" t="s">
        <v>446</v>
      </c>
      <c r="BA139" s="43">
        <f t="shared" ref="BA139:BE139" si="677">BA85</f>
        <v>313665.64412242407</v>
      </c>
      <c r="BB139" s="43">
        <f t="shared" si="677"/>
        <v>185555.60849653746</v>
      </c>
      <c r="BC139" s="43">
        <f t="shared" si="677"/>
        <v>185557.1799838318</v>
      </c>
      <c r="BD139" s="43">
        <f t="shared" si="677"/>
        <v>184292.54266511917</v>
      </c>
      <c r="BE139" s="43">
        <f t="shared" si="677"/>
        <v>231336.10802885133</v>
      </c>
      <c r="BH139" s="43">
        <f t="shared" ref="BH139:BL139" si="678">BH85</f>
        <v>313665.64412242407</v>
      </c>
      <c r="BI139" s="43">
        <f t="shared" si="678"/>
        <v>185555.60849653746</v>
      </c>
      <c r="BJ139" s="43">
        <f t="shared" si="678"/>
        <v>185557.1799838318</v>
      </c>
      <c r="BK139" s="43">
        <f t="shared" si="678"/>
        <v>184292.54266511917</v>
      </c>
      <c r="BL139" s="43">
        <f t="shared" si="678"/>
        <v>231336.10802885133</v>
      </c>
      <c r="BO139" s="43">
        <f t="shared" ref="BO139:BS139" si="679">BO85</f>
        <v>313665.64412242407</v>
      </c>
      <c r="BP139" s="43">
        <f t="shared" si="679"/>
        <v>185555.60849653746</v>
      </c>
      <c r="BQ139" s="43">
        <f t="shared" si="679"/>
        <v>185557.1799838318</v>
      </c>
      <c r="BR139" s="43">
        <f t="shared" si="679"/>
        <v>184292.54266511917</v>
      </c>
      <c r="BS139" s="43">
        <f t="shared" si="679"/>
        <v>231336.10802885133</v>
      </c>
      <c r="BV139" s="43">
        <f t="shared" ref="BV139:BZ139" si="680">BV85</f>
        <v>313665.64412242407</v>
      </c>
      <c r="BW139" s="43">
        <f t="shared" si="680"/>
        <v>185555.60849653746</v>
      </c>
      <c r="BX139" s="43">
        <f t="shared" si="680"/>
        <v>185557.1799838318</v>
      </c>
      <c r="BY139" s="43">
        <f t="shared" si="680"/>
        <v>184292.54266511917</v>
      </c>
      <c r="BZ139" s="43">
        <f t="shared" si="680"/>
        <v>231336.10802885133</v>
      </c>
      <c r="CC139" s="43">
        <f t="shared" ref="CC139:CG139" si="681">CC85</f>
        <v>313665.64412242407</v>
      </c>
      <c r="CD139" s="43">
        <f t="shared" si="681"/>
        <v>185555.60849653746</v>
      </c>
      <c r="CE139" s="43">
        <f t="shared" si="681"/>
        <v>185557.1799838318</v>
      </c>
      <c r="CF139" s="43">
        <f t="shared" si="681"/>
        <v>184292.54266511917</v>
      </c>
      <c r="CG139" s="43">
        <f t="shared" si="681"/>
        <v>231336.10802885133</v>
      </c>
      <c r="CH139" s="142"/>
    </row>
    <row r="140" spans="1:86" x14ac:dyDescent="0.3">
      <c r="A140" s="142"/>
      <c r="C140" s="42" t="s">
        <v>95</v>
      </c>
      <c r="D140" s="43">
        <f t="shared" si="657"/>
        <v>10</v>
      </c>
      <c r="E140" s="43">
        <f t="shared" si="657"/>
        <v>10</v>
      </c>
      <c r="F140" s="43">
        <f t="shared" si="657"/>
        <v>10</v>
      </c>
      <c r="G140" s="43">
        <f t="shared" si="657"/>
        <v>10</v>
      </c>
      <c r="H140" s="43">
        <f t="shared" si="657"/>
        <v>10</v>
      </c>
      <c r="K140" s="43">
        <f t="shared" si="658"/>
        <v>10</v>
      </c>
      <c r="L140" s="43">
        <f t="shared" si="658"/>
        <v>10</v>
      </c>
      <c r="M140" s="43">
        <f t="shared" si="658"/>
        <v>10</v>
      </c>
      <c r="N140" s="43">
        <f t="shared" si="658"/>
        <v>10</v>
      </c>
      <c r="O140" s="43">
        <f t="shared" si="658"/>
        <v>10</v>
      </c>
      <c r="R140" s="43">
        <f t="shared" si="659"/>
        <v>10</v>
      </c>
      <c r="S140" s="43">
        <f t="shared" si="659"/>
        <v>10</v>
      </c>
      <c r="T140" s="43">
        <f t="shared" si="659"/>
        <v>10</v>
      </c>
      <c r="U140" s="43">
        <f t="shared" si="659"/>
        <v>10</v>
      </c>
      <c r="V140" s="43">
        <f t="shared" si="659"/>
        <v>10</v>
      </c>
      <c r="Y140" s="43">
        <f t="shared" si="660"/>
        <v>10</v>
      </c>
      <c r="Z140" s="43">
        <f t="shared" si="660"/>
        <v>10</v>
      </c>
      <c r="AA140" s="43">
        <f t="shared" si="660"/>
        <v>10</v>
      </c>
      <c r="AB140" s="43">
        <f t="shared" si="660"/>
        <v>10</v>
      </c>
      <c r="AC140" s="43">
        <f t="shared" si="660"/>
        <v>10</v>
      </c>
      <c r="AF140" s="43">
        <f t="shared" si="661"/>
        <v>10</v>
      </c>
      <c r="AG140" s="43">
        <f t="shared" si="661"/>
        <v>10</v>
      </c>
      <c r="AH140" s="43">
        <f t="shared" si="661"/>
        <v>10</v>
      </c>
      <c r="AI140" s="43">
        <f t="shared" si="661"/>
        <v>10</v>
      </c>
      <c r="AJ140" s="43">
        <f t="shared" si="661"/>
        <v>10</v>
      </c>
      <c r="AK140" s="142"/>
      <c r="AX140" s="142"/>
      <c r="AZ140" s="42" t="s">
        <v>95</v>
      </c>
      <c r="BA140" s="43">
        <f t="shared" ref="BA140:BE140" si="682">BA86</f>
        <v>10</v>
      </c>
      <c r="BB140" s="43">
        <f t="shared" si="682"/>
        <v>10</v>
      </c>
      <c r="BC140" s="43">
        <f t="shared" si="682"/>
        <v>10</v>
      </c>
      <c r="BD140" s="43">
        <f t="shared" si="682"/>
        <v>10</v>
      </c>
      <c r="BE140" s="43">
        <f t="shared" si="682"/>
        <v>10</v>
      </c>
      <c r="BH140" s="43">
        <f t="shared" ref="BH140:BL140" si="683">BH86</f>
        <v>10</v>
      </c>
      <c r="BI140" s="43">
        <f t="shared" si="683"/>
        <v>10</v>
      </c>
      <c r="BJ140" s="43">
        <f t="shared" si="683"/>
        <v>10</v>
      </c>
      <c r="BK140" s="43">
        <f t="shared" si="683"/>
        <v>10</v>
      </c>
      <c r="BL140" s="43">
        <f t="shared" si="683"/>
        <v>10</v>
      </c>
      <c r="BO140" s="43">
        <f t="shared" ref="BO140:BS140" si="684">BO86</f>
        <v>10</v>
      </c>
      <c r="BP140" s="43">
        <f t="shared" si="684"/>
        <v>10</v>
      </c>
      <c r="BQ140" s="43">
        <f t="shared" si="684"/>
        <v>10</v>
      </c>
      <c r="BR140" s="43">
        <f t="shared" si="684"/>
        <v>10</v>
      </c>
      <c r="BS140" s="43">
        <f t="shared" si="684"/>
        <v>10</v>
      </c>
      <c r="BV140" s="43">
        <f t="shared" ref="BV140:BZ140" si="685">BV86</f>
        <v>10</v>
      </c>
      <c r="BW140" s="43">
        <f t="shared" si="685"/>
        <v>10</v>
      </c>
      <c r="BX140" s="43">
        <f t="shared" si="685"/>
        <v>10</v>
      </c>
      <c r="BY140" s="43">
        <f t="shared" si="685"/>
        <v>10</v>
      </c>
      <c r="BZ140" s="43">
        <f t="shared" si="685"/>
        <v>10</v>
      </c>
      <c r="CC140" s="43">
        <f t="shared" ref="CC140:CG140" si="686">CC86</f>
        <v>10</v>
      </c>
      <c r="CD140" s="43">
        <f t="shared" si="686"/>
        <v>10</v>
      </c>
      <c r="CE140" s="43">
        <f t="shared" si="686"/>
        <v>10</v>
      </c>
      <c r="CF140" s="43">
        <f t="shared" si="686"/>
        <v>10</v>
      </c>
      <c r="CG140" s="43">
        <f t="shared" si="686"/>
        <v>10</v>
      </c>
      <c r="CH140" s="142"/>
    </row>
    <row r="141" spans="1:86" x14ac:dyDescent="0.3">
      <c r="A141" s="142"/>
      <c r="C141" s="42" t="s">
        <v>306</v>
      </c>
      <c r="D141" s="43">
        <f>SUMA(D135:D138)</f>
        <v>3364694.7271784791</v>
      </c>
      <c r="E141" s="43">
        <f t="shared" ref="E141:H141" si="687">SUMA(E135:E138)</f>
        <v>2320310.9292457444</v>
      </c>
      <c r="F141" s="43">
        <f t="shared" si="687"/>
        <v>2277091.1136873076</v>
      </c>
      <c r="G141" s="43">
        <f t="shared" si="687"/>
        <v>2220677.8675019098</v>
      </c>
      <c r="H141" s="43">
        <f t="shared" si="687"/>
        <v>2365284.4321108595</v>
      </c>
      <c r="K141" s="43">
        <f>SUMA(K135:K138)</f>
        <v>3364694.7271784791</v>
      </c>
      <c r="L141" s="43">
        <f t="shared" ref="L141:O141" si="688">SUMA(L135:L138)</f>
        <v>2320310.9292457444</v>
      </c>
      <c r="M141" s="43">
        <f t="shared" si="688"/>
        <v>2277091.1136873076</v>
      </c>
      <c r="N141" s="43">
        <f t="shared" si="688"/>
        <v>2220677.8675019098</v>
      </c>
      <c r="O141" s="43">
        <f t="shared" si="688"/>
        <v>2365284.4321108595</v>
      </c>
      <c r="R141" s="43">
        <f>SUMA(R135:R138)</f>
        <v>3364694.7271784791</v>
      </c>
      <c r="S141" s="43">
        <f t="shared" ref="S141:V141" si="689">SUMA(S135:S138)</f>
        <v>2320310.9292457444</v>
      </c>
      <c r="T141" s="43">
        <f t="shared" si="689"/>
        <v>2277091.1136873076</v>
      </c>
      <c r="U141" s="43">
        <f t="shared" si="689"/>
        <v>2220677.8675019098</v>
      </c>
      <c r="V141" s="43">
        <f t="shared" si="689"/>
        <v>2365284.4321108595</v>
      </c>
      <c r="Y141" s="43">
        <f>SUMA(Y135:Y138)</f>
        <v>3364694.7271784791</v>
      </c>
      <c r="Z141" s="43">
        <f t="shared" ref="Z141:AC141" si="690">SUMA(Z135:Z138)</f>
        <v>2320310.9292457444</v>
      </c>
      <c r="AA141" s="43">
        <f t="shared" si="690"/>
        <v>2277091.1136873076</v>
      </c>
      <c r="AB141" s="43">
        <f t="shared" si="690"/>
        <v>2220677.8675019098</v>
      </c>
      <c r="AC141" s="43">
        <f t="shared" si="690"/>
        <v>2365284.4321108595</v>
      </c>
      <c r="AF141" s="43">
        <f>SUMA(AF135:AF138)</f>
        <v>3364694.7271784791</v>
      </c>
      <c r="AG141" s="43">
        <f t="shared" ref="AG141:AJ141" si="691">SUMA(AG135:AG138)</f>
        <v>2320310.9292457444</v>
      </c>
      <c r="AH141" s="43">
        <f t="shared" si="691"/>
        <v>2277091.1136873076</v>
      </c>
      <c r="AI141" s="43">
        <f t="shared" si="691"/>
        <v>2220677.8675019098</v>
      </c>
      <c r="AJ141" s="43">
        <f t="shared" si="691"/>
        <v>2365284.4321108595</v>
      </c>
      <c r="AK141" s="142"/>
      <c r="AX141" s="142"/>
      <c r="AZ141" s="42" t="s">
        <v>306</v>
      </c>
      <c r="BA141" s="43">
        <f>SUMA(BA135:BA138)</f>
        <v>3364694.7271784791</v>
      </c>
      <c r="BB141" s="43">
        <f t="shared" ref="BB141:BE141" si="692">SUMA(BB135:BB138)</f>
        <v>2320310.9292457444</v>
      </c>
      <c r="BC141" s="43">
        <f t="shared" si="692"/>
        <v>2277091.1136873076</v>
      </c>
      <c r="BD141" s="43">
        <f t="shared" si="692"/>
        <v>2220677.8675019098</v>
      </c>
      <c r="BE141" s="43">
        <f t="shared" si="692"/>
        <v>2365284.4321108595</v>
      </c>
      <c r="BH141" s="43">
        <f>SUMA(BH135:BH138)</f>
        <v>3364694.7271784791</v>
      </c>
      <c r="BI141" s="43">
        <f t="shared" ref="BI141:BL141" si="693">SUMA(BI135:BI138)</f>
        <v>2320310.9292457444</v>
      </c>
      <c r="BJ141" s="43">
        <f t="shared" si="693"/>
        <v>2277091.1136873076</v>
      </c>
      <c r="BK141" s="43">
        <f t="shared" si="693"/>
        <v>2220677.8675019098</v>
      </c>
      <c r="BL141" s="43">
        <f t="shared" si="693"/>
        <v>2365284.4321108595</v>
      </c>
      <c r="BO141" s="43">
        <f>SUMA(BO135:BO138)</f>
        <v>3364694.7271784791</v>
      </c>
      <c r="BP141" s="43">
        <f t="shared" ref="BP141:BS141" si="694">SUMA(BP135:BP138)</f>
        <v>2320310.9292457444</v>
      </c>
      <c r="BQ141" s="43">
        <f t="shared" si="694"/>
        <v>2277091.1136873076</v>
      </c>
      <c r="BR141" s="43">
        <f t="shared" si="694"/>
        <v>2220677.8675019098</v>
      </c>
      <c r="BS141" s="43">
        <f t="shared" si="694"/>
        <v>2365284.4321108595</v>
      </c>
      <c r="BV141" s="43">
        <f>SUMA(BV135:BV138)</f>
        <v>3364694.7271784791</v>
      </c>
      <c r="BW141" s="43">
        <f t="shared" ref="BW141:BZ141" si="695">SUMA(BW135:BW138)</f>
        <v>2320310.9292457444</v>
      </c>
      <c r="BX141" s="43">
        <f t="shared" si="695"/>
        <v>2277091.1136873076</v>
      </c>
      <c r="BY141" s="43">
        <f t="shared" si="695"/>
        <v>2220677.8675019098</v>
      </c>
      <c r="BZ141" s="43">
        <f t="shared" si="695"/>
        <v>2365284.4321108595</v>
      </c>
      <c r="CC141" s="43">
        <f>SUMA(CC135:CC138)</f>
        <v>3364694.7271784791</v>
      </c>
      <c r="CD141" s="43">
        <f t="shared" ref="CD141:CG141" si="696">SUMA(CD135:CD138)</f>
        <v>2320310.9292457444</v>
      </c>
      <c r="CE141" s="43">
        <f t="shared" si="696"/>
        <v>2277091.1136873076</v>
      </c>
      <c r="CF141" s="43">
        <f t="shared" si="696"/>
        <v>2220677.8675019098</v>
      </c>
      <c r="CG141" s="43">
        <f t="shared" si="696"/>
        <v>2365284.4321108595</v>
      </c>
      <c r="CH141" s="142"/>
    </row>
    <row r="142" spans="1:86" x14ac:dyDescent="0.3">
      <c r="A142" s="142"/>
      <c r="C142" s="42" t="s">
        <v>307</v>
      </c>
      <c r="D142" s="43">
        <f>SUMA(D135:D137)+D139</f>
        <v>3552811.7574764406</v>
      </c>
      <c r="E142" s="43">
        <f t="shared" ref="E142:H142" si="697">SUMA(E135:E137)+E139</f>
        <v>2444372.9417307624</v>
      </c>
      <c r="F142" s="43">
        <f t="shared" si="697"/>
        <v>2401153.9119159733</v>
      </c>
      <c r="G142" s="43">
        <f t="shared" si="697"/>
        <v>2344108.3470712192</v>
      </c>
      <c r="H142" s="43">
        <f t="shared" si="697"/>
        <v>2512236.6943620346</v>
      </c>
      <c r="K142" s="43">
        <f>SUMA(K135:K137)+K139</f>
        <v>3552811.7574764406</v>
      </c>
      <c r="L142" s="43">
        <f t="shared" ref="L142:O142" si="698">SUMA(L135:L137)+L139</f>
        <v>2444372.9417307624</v>
      </c>
      <c r="M142" s="43">
        <f t="shared" si="698"/>
        <v>2401153.9119159733</v>
      </c>
      <c r="N142" s="43">
        <f t="shared" si="698"/>
        <v>2344108.3470712192</v>
      </c>
      <c r="O142" s="43">
        <f t="shared" si="698"/>
        <v>2512236.6943620346</v>
      </c>
      <c r="R142" s="43">
        <f>SUMA(R135:R137)+R139</f>
        <v>3552811.7574764406</v>
      </c>
      <c r="S142" s="43">
        <f t="shared" ref="S142:V142" si="699">SUMA(S135:S137)+S139</f>
        <v>2444372.9417307624</v>
      </c>
      <c r="T142" s="43">
        <f t="shared" si="699"/>
        <v>2401153.9119159733</v>
      </c>
      <c r="U142" s="43">
        <f t="shared" si="699"/>
        <v>2344108.3470712192</v>
      </c>
      <c r="V142" s="43">
        <f t="shared" si="699"/>
        <v>2512236.6943620346</v>
      </c>
      <c r="Y142" s="43">
        <f>SUMA(Y135:Y137)+Y139</f>
        <v>3552811.7574764406</v>
      </c>
      <c r="Z142" s="43">
        <f t="shared" ref="Z142:AC142" si="700">SUMA(Z135:Z137)+Z139</f>
        <v>2444372.9417307624</v>
      </c>
      <c r="AA142" s="43">
        <f t="shared" si="700"/>
        <v>2401153.9119159733</v>
      </c>
      <c r="AB142" s="43">
        <f t="shared" si="700"/>
        <v>2344108.3470712192</v>
      </c>
      <c r="AC142" s="43">
        <f t="shared" si="700"/>
        <v>2512236.6943620346</v>
      </c>
      <c r="AF142" s="43">
        <f>SUMA(AF135:AF137)+AF139</f>
        <v>3552811.7574764406</v>
      </c>
      <c r="AG142" s="43">
        <f t="shared" ref="AG142:AJ142" si="701">SUMA(AG135:AG137)+AG139</f>
        <v>2444372.9417307624</v>
      </c>
      <c r="AH142" s="43">
        <f t="shared" si="701"/>
        <v>2401153.9119159733</v>
      </c>
      <c r="AI142" s="43">
        <f t="shared" si="701"/>
        <v>2344108.3470712192</v>
      </c>
      <c r="AJ142" s="43">
        <f t="shared" si="701"/>
        <v>2512236.6943620346</v>
      </c>
      <c r="AK142" s="142"/>
      <c r="AX142" s="142"/>
      <c r="AZ142" s="42" t="s">
        <v>307</v>
      </c>
      <c r="BA142" s="43">
        <f>SUMA(BA135:BA137)+BA139</f>
        <v>3552811.7574764406</v>
      </c>
      <c r="BB142" s="43">
        <f t="shared" ref="BB142:BE142" si="702">SUMA(BB135:BB137)+BB139</f>
        <v>2444372.9417307624</v>
      </c>
      <c r="BC142" s="43">
        <f t="shared" si="702"/>
        <v>2401153.9119159733</v>
      </c>
      <c r="BD142" s="43">
        <f t="shared" si="702"/>
        <v>2344108.3470712192</v>
      </c>
      <c r="BE142" s="43">
        <f t="shared" si="702"/>
        <v>2512236.6943620346</v>
      </c>
      <c r="BH142" s="43">
        <f>SUMA(BH135:BH137)+BH139</f>
        <v>3552811.7574764406</v>
      </c>
      <c r="BI142" s="43">
        <f t="shared" ref="BI142:BL142" si="703">SUMA(BI135:BI137)+BI139</f>
        <v>2444372.9417307624</v>
      </c>
      <c r="BJ142" s="43">
        <f t="shared" si="703"/>
        <v>2401153.9119159733</v>
      </c>
      <c r="BK142" s="43">
        <f t="shared" si="703"/>
        <v>2344108.3470712192</v>
      </c>
      <c r="BL142" s="43">
        <f t="shared" si="703"/>
        <v>2512236.6943620346</v>
      </c>
      <c r="BO142" s="43">
        <f>SUMA(BO135:BO137)+BO139</f>
        <v>3552811.7574764406</v>
      </c>
      <c r="BP142" s="43">
        <f t="shared" ref="BP142:BS142" si="704">SUMA(BP135:BP137)+BP139</f>
        <v>2444372.9417307624</v>
      </c>
      <c r="BQ142" s="43">
        <f t="shared" si="704"/>
        <v>2401153.9119159733</v>
      </c>
      <c r="BR142" s="43">
        <f t="shared" si="704"/>
        <v>2344108.3470712192</v>
      </c>
      <c r="BS142" s="43">
        <f t="shared" si="704"/>
        <v>2512236.6943620346</v>
      </c>
      <c r="BV142" s="43">
        <f>SUMA(BV135:BV137)+BV139</f>
        <v>3552811.7574764406</v>
      </c>
      <c r="BW142" s="43">
        <f t="shared" ref="BW142:BZ142" si="705">SUMA(BW135:BW137)+BW139</f>
        <v>2444372.9417307624</v>
      </c>
      <c r="BX142" s="43">
        <f t="shared" si="705"/>
        <v>2401153.9119159733</v>
      </c>
      <c r="BY142" s="43">
        <f t="shared" si="705"/>
        <v>2344108.3470712192</v>
      </c>
      <c r="BZ142" s="43">
        <f t="shared" si="705"/>
        <v>2512236.6943620346</v>
      </c>
      <c r="CC142" s="43">
        <f>SUMA(CC135:CC137)+CC139</f>
        <v>3552811.7574764406</v>
      </c>
      <c r="CD142" s="43">
        <f t="shared" ref="CD142:CG142" si="706">SUMA(CD135:CD137)+CD139</f>
        <v>2444372.9417307624</v>
      </c>
      <c r="CE142" s="43">
        <f t="shared" si="706"/>
        <v>2401153.9119159733</v>
      </c>
      <c r="CF142" s="43">
        <f t="shared" si="706"/>
        <v>2344108.3470712192</v>
      </c>
      <c r="CG142" s="43">
        <f t="shared" si="706"/>
        <v>2512236.6943620346</v>
      </c>
      <c r="CH142" s="142"/>
    </row>
    <row r="143" spans="1:86" x14ac:dyDescent="0.3">
      <c r="A143" s="142"/>
      <c r="C143" s="42" t="s">
        <v>291</v>
      </c>
      <c r="D143" s="43">
        <f t="shared" ref="D143:H152" si="707">D89</f>
        <v>2.4971461187214612E-2</v>
      </c>
      <c r="E143" s="43">
        <f t="shared" si="707"/>
        <v>2.4971461187214612E-2</v>
      </c>
      <c r="F143" s="43">
        <f t="shared" si="707"/>
        <v>2.4971461187214612E-2</v>
      </c>
      <c r="G143" s="43">
        <f t="shared" si="707"/>
        <v>2.4971461187214612E-2</v>
      </c>
      <c r="H143" s="43">
        <f t="shared" si="707"/>
        <v>2.4971461187214612E-2</v>
      </c>
      <c r="K143" s="43">
        <f t="shared" ref="K143:O152" si="708">K89</f>
        <v>2.4971461187214612E-2</v>
      </c>
      <c r="L143" s="43">
        <f t="shared" si="708"/>
        <v>2.4971461187214612E-2</v>
      </c>
      <c r="M143" s="43">
        <f t="shared" si="708"/>
        <v>2.4971461187214612E-2</v>
      </c>
      <c r="N143" s="43">
        <f t="shared" si="708"/>
        <v>2.4971461187214612E-2</v>
      </c>
      <c r="O143" s="43">
        <f t="shared" si="708"/>
        <v>2.4971461187214612E-2</v>
      </c>
      <c r="R143" s="43">
        <f t="shared" ref="R143:V152" si="709">R89</f>
        <v>2.4971461187214612E-2</v>
      </c>
      <c r="S143" s="43">
        <f t="shared" si="709"/>
        <v>2.4971461187214612E-2</v>
      </c>
      <c r="T143" s="43">
        <f t="shared" si="709"/>
        <v>2.4971461187214612E-2</v>
      </c>
      <c r="U143" s="43">
        <f t="shared" si="709"/>
        <v>2.4971461187214612E-2</v>
      </c>
      <c r="V143" s="43">
        <f t="shared" si="709"/>
        <v>2.4971461187214612E-2</v>
      </c>
      <c r="Y143" s="43">
        <f t="shared" ref="Y143:AC152" si="710">Y89</f>
        <v>2.4971461187214612E-2</v>
      </c>
      <c r="Z143" s="43">
        <f t="shared" si="710"/>
        <v>2.4971461187214612E-2</v>
      </c>
      <c r="AA143" s="43">
        <f t="shared" si="710"/>
        <v>2.4971461187214612E-2</v>
      </c>
      <c r="AB143" s="43">
        <f t="shared" si="710"/>
        <v>2.4971461187214612E-2</v>
      </c>
      <c r="AC143" s="43">
        <f t="shared" si="710"/>
        <v>2.4971461187214612E-2</v>
      </c>
      <c r="AF143" s="43">
        <f t="shared" ref="AF143:AJ152" si="711">AF89</f>
        <v>2.4971461187214612E-2</v>
      </c>
      <c r="AG143" s="43">
        <f t="shared" si="711"/>
        <v>2.4971461187214612E-2</v>
      </c>
      <c r="AH143" s="43">
        <f t="shared" si="711"/>
        <v>2.4971461187214612E-2</v>
      </c>
      <c r="AI143" s="43">
        <f t="shared" si="711"/>
        <v>2.4971461187214612E-2</v>
      </c>
      <c r="AJ143" s="43">
        <f t="shared" si="711"/>
        <v>2.4971461187214612E-2</v>
      </c>
      <c r="AK143" s="142"/>
      <c r="AX143" s="142"/>
      <c r="AZ143" s="42" t="s">
        <v>291</v>
      </c>
      <c r="BA143" s="43">
        <f t="shared" ref="BA143:BE143" si="712">BA89</f>
        <v>3.3295281582952814E-2</v>
      </c>
      <c r="BB143" s="43">
        <f t="shared" si="712"/>
        <v>3.3295281582952814E-2</v>
      </c>
      <c r="BC143" s="43">
        <f t="shared" si="712"/>
        <v>3.3295281582952814E-2</v>
      </c>
      <c r="BD143" s="43">
        <f t="shared" si="712"/>
        <v>3.3295281582952814E-2</v>
      </c>
      <c r="BE143" s="43">
        <f t="shared" si="712"/>
        <v>3.3295281582952814E-2</v>
      </c>
      <c r="BH143" s="43">
        <f t="shared" ref="BH143:BL143" si="713">BH89</f>
        <v>3.3295281582952814E-2</v>
      </c>
      <c r="BI143" s="43">
        <f t="shared" si="713"/>
        <v>3.3295281582952814E-2</v>
      </c>
      <c r="BJ143" s="43">
        <f t="shared" si="713"/>
        <v>3.3295281582952814E-2</v>
      </c>
      <c r="BK143" s="43">
        <f t="shared" si="713"/>
        <v>3.3295281582952814E-2</v>
      </c>
      <c r="BL143" s="43">
        <f t="shared" si="713"/>
        <v>3.3295281582952814E-2</v>
      </c>
      <c r="BO143" s="43">
        <f t="shared" ref="BO143:BS143" si="714">BO89</f>
        <v>3.3295281582952814E-2</v>
      </c>
      <c r="BP143" s="43">
        <f t="shared" si="714"/>
        <v>3.3295281582952814E-2</v>
      </c>
      <c r="BQ143" s="43">
        <f t="shared" si="714"/>
        <v>3.3295281582952814E-2</v>
      </c>
      <c r="BR143" s="43">
        <f t="shared" si="714"/>
        <v>3.3295281582952814E-2</v>
      </c>
      <c r="BS143" s="43">
        <f t="shared" si="714"/>
        <v>3.3295281582952814E-2</v>
      </c>
      <c r="BV143" s="43">
        <f t="shared" ref="BV143:BZ143" si="715">BV89</f>
        <v>3.3295281582952814E-2</v>
      </c>
      <c r="BW143" s="43">
        <f t="shared" si="715"/>
        <v>3.3295281582952814E-2</v>
      </c>
      <c r="BX143" s="43">
        <f t="shared" si="715"/>
        <v>3.3295281582952814E-2</v>
      </c>
      <c r="BY143" s="43">
        <f t="shared" si="715"/>
        <v>3.3295281582952814E-2</v>
      </c>
      <c r="BZ143" s="43">
        <f t="shared" si="715"/>
        <v>3.3295281582952814E-2</v>
      </c>
      <c r="CC143" s="43">
        <f t="shared" ref="CC143:CG143" si="716">CC89</f>
        <v>3.3295281582952814E-2</v>
      </c>
      <c r="CD143" s="43">
        <f t="shared" si="716"/>
        <v>3.3295281582952814E-2</v>
      </c>
      <c r="CE143" s="43">
        <f t="shared" si="716"/>
        <v>3.3295281582952814E-2</v>
      </c>
      <c r="CF143" s="43">
        <f t="shared" si="716"/>
        <v>3.3295281582952814E-2</v>
      </c>
      <c r="CG143" s="43">
        <f t="shared" si="716"/>
        <v>3.3295281582952814E-2</v>
      </c>
      <c r="CH143" s="142"/>
    </row>
    <row r="144" spans="1:86" x14ac:dyDescent="0.3">
      <c r="A144" s="142"/>
      <c r="C144" s="42" t="s">
        <v>308</v>
      </c>
      <c r="D144" s="43">
        <f t="shared" si="707"/>
        <v>0</v>
      </c>
      <c r="E144" s="43">
        <f t="shared" si="707"/>
        <v>0</v>
      </c>
      <c r="F144" s="43">
        <f t="shared" si="707"/>
        <v>0</v>
      </c>
      <c r="G144" s="43">
        <f t="shared" si="707"/>
        <v>0</v>
      </c>
      <c r="H144" s="43">
        <f t="shared" si="707"/>
        <v>0</v>
      </c>
      <c r="K144" s="43">
        <f t="shared" si="708"/>
        <v>0</v>
      </c>
      <c r="L144" s="43">
        <f t="shared" si="708"/>
        <v>0</v>
      </c>
      <c r="M144" s="43">
        <f t="shared" si="708"/>
        <v>0</v>
      </c>
      <c r="N144" s="43">
        <f t="shared" si="708"/>
        <v>0</v>
      </c>
      <c r="O144" s="43">
        <f t="shared" si="708"/>
        <v>0</v>
      </c>
      <c r="R144" s="43">
        <f t="shared" si="709"/>
        <v>0</v>
      </c>
      <c r="S144" s="43">
        <f t="shared" si="709"/>
        <v>0</v>
      </c>
      <c r="T144" s="43">
        <f t="shared" si="709"/>
        <v>0</v>
      </c>
      <c r="U144" s="43">
        <f t="shared" si="709"/>
        <v>0</v>
      </c>
      <c r="V144" s="43">
        <f t="shared" si="709"/>
        <v>0</v>
      </c>
      <c r="Y144" s="43">
        <f t="shared" si="710"/>
        <v>0</v>
      </c>
      <c r="Z144" s="43">
        <f t="shared" si="710"/>
        <v>0</v>
      </c>
      <c r="AA144" s="43">
        <f t="shared" si="710"/>
        <v>0</v>
      </c>
      <c r="AB144" s="43">
        <f t="shared" si="710"/>
        <v>0</v>
      </c>
      <c r="AC144" s="43">
        <f t="shared" si="710"/>
        <v>0</v>
      </c>
      <c r="AF144" s="43">
        <f t="shared" si="711"/>
        <v>0</v>
      </c>
      <c r="AG144" s="43">
        <f t="shared" si="711"/>
        <v>0</v>
      </c>
      <c r="AH144" s="43">
        <f t="shared" si="711"/>
        <v>0</v>
      </c>
      <c r="AI144" s="43">
        <f t="shared" si="711"/>
        <v>0</v>
      </c>
      <c r="AJ144" s="43">
        <f t="shared" si="711"/>
        <v>0</v>
      </c>
      <c r="AK144" s="142"/>
      <c r="AX144" s="142"/>
      <c r="AZ144" s="42" t="s">
        <v>308</v>
      </c>
      <c r="BA144" s="43">
        <f t="shared" ref="BA144:BE144" si="717">BA90</f>
        <v>0</v>
      </c>
      <c r="BB144" s="43">
        <f t="shared" si="717"/>
        <v>0</v>
      </c>
      <c r="BC144" s="43">
        <f t="shared" si="717"/>
        <v>0</v>
      </c>
      <c r="BD144" s="43">
        <f t="shared" si="717"/>
        <v>0</v>
      </c>
      <c r="BE144" s="43">
        <f t="shared" si="717"/>
        <v>0</v>
      </c>
      <c r="BH144" s="43">
        <f t="shared" ref="BH144:BL144" si="718">BH90</f>
        <v>0</v>
      </c>
      <c r="BI144" s="43">
        <f t="shared" si="718"/>
        <v>0</v>
      </c>
      <c r="BJ144" s="43">
        <f t="shared" si="718"/>
        <v>0</v>
      </c>
      <c r="BK144" s="43">
        <f t="shared" si="718"/>
        <v>0</v>
      </c>
      <c r="BL144" s="43">
        <f t="shared" si="718"/>
        <v>0</v>
      </c>
      <c r="BO144" s="43">
        <f t="shared" ref="BO144:BS144" si="719">BO90</f>
        <v>0</v>
      </c>
      <c r="BP144" s="43">
        <f t="shared" si="719"/>
        <v>0</v>
      </c>
      <c r="BQ144" s="43">
        <f t="shared" si="719"/>
        <v>0</v>
      </c>
      <c r="BR144" s="43">
        <f t="shared" si="719"/>
        <v>0</v>
      </c>
      <c r="BS144" s="43">
        <f t="shared" si="719"/>
        <v>0</v>
      </c>
      <c r="BV144" s="43">
        <f t="shared" ref="BV144:BZ144" si="720">BV90</f>
        <v>0</v>
      </c>
      <c r="BW144" s="43">
        <f t="shared" si="720"/>
        <v>0</v>
      </c>
      <c r="BX144" s="43">
        <f t="shared" si="720"/>
        <v>0</v>
      </c>
      <c r="BY144" s="43">
        <f t="shared" si="720"/>
        <v>0</v>
      </c>
      <c r="BZ144" s="43">
        <f t="shared" si="720"/>
        <v>0</v>
      </c>
      <c r="CC144" s="43">
        <f t="shared" ref="CC144:CG144" si="721">CC90</f>
        <v>0</v>
      </c>
      <c r="CD144" s="43">
        <f t="shared" si="721"/>
        <v>0</v>
      </c>
      <c r="CE144" s="43">
        <f t="shared" si="721"/>
        <v>0</v>
      </c>
      <c r="CF144" s="43">
        <f t="shared" si="721"/>
        <v>0</v>
      </c>
      <c r="CG144" s="43">
        <f t="shared" si="721"/>
        <v>0</v>
      </c>
      <c r="CH144" s="142"/>
    </row>
    <row r="145" spans="1:86" x14ac:dyDescent="0.3">
      <c r="A145" s="142"/>
      <c r="C145" s="42" t="s">
        <v>309</v>
      </c>
      <c r="D145" s="43">
        <f t="shared" si="707"/>
        <v>31536000</v>
      </c>
      <c r="E145" s="43">
        <f t="shared" si="707"/>
        <v>31536000</v>
      </c>
      <c r="F145" s="43">
        <f t="shared" si="707"/>
        <v>31536000</v>
      </c>
      <c r="G145" s="43">
        <f t="shared" si="707"/>
        <v>31536000</v>
      </c>
      <c r="H145" s="43">
        <f t="shared" si="707"/>
        <v>31536000</v>
      </c>
      <c r="K145" s="43">
        <f t="shared" si="708"/>
        <v>31536000</v>
      </c>
      <c r="L145" s="43">
        <f t="shared" si="708"/>
        <v>31536000</v>
      </c>
      <c r="M145" s="43">
        <f t="shared" si="708"/>
        <v>31536000</v>
      </c>
      <c r="N145" s="43">
        <f t="shared" si="708"/>
        <v>31536000</v>
      </c>
      <c r="O145" s="43">
        <f t="shared" si="708"/>
        <v>31536000</v>
      </c>
      <c r="R145" s="43">
        <f t="shared" si="709"/>
        <v>31536000</v>
      </c>
      <c r="S145" s="43">
        <f t="shared" si="709"/>
        <v>31536000</v>
      </c>
      <c r="T145" s="43">
        <f t="shared" si="709"/>
        <v>31536000</v>
      </c>
      <c r="U145" s="43">
        <f t="shared" si="709"/>
        <v>31536000</v>
      </c>
      <c r="V145" s="43">
        <f t="shared" si="709"/>
        <v>31536000</v>
      </c>
      <c r="Y145" s="43">
        <f t="shared" si="710"/>
        <v>31536000</v>
      </c>
      <c r="Z145" s="43">
        <f t="shared" si="710"/>
        <v>31536000</v>
      </c>
      <c r="AA145" s="43">
        <f t="shared" si="710"/>
        <v>31536000</v>
      </c>
      <c r="AB145" s="43">
        <f t="shared" si="710"/>
        <v>31536000</v>
      </c>
      <c r="AC145" s="43">
        <f t="shared" si="710"/>
        <v>31536000</v>
      </c>
      <c r="AF145" s="43">
        <f t="shared" si="711"/>
        <v>31536000</v>
      </c>
      <c r="AG145" s="43">
        <f t="shared" si="711"/>
        <v>31536000</v>
      </c>
      <c r="AH145" s="43">
        <f t="shared" si="711"/>
        <v>31536000</v>
      </c>
      <c r="AI145" s="43">
        <f t="shared" si="711"/>
        <v>31536000</v>
      </c>
      <c r="AJ145" s="43">
        <f t="shared" si="711"/>
        <v>31536000</v>
      </c>
      <c r="AK145" s="142"/>
      <c r="AX145" s="142"/>
      <c r="AZ145" s="42" t="s">
        <v>309</v>
      </c>
      <c r="BA145" s="43">
        <f t="shared" ref="BA145:BE145" si="722">BA91</f>
        <v>31536000</v>
      </c>
      <c r="BB145" s="43">
        <f t="shared" si="722"/>
        <v>31536000</v>
      </c>
      <c r="BC145" s="43">
        <f t="shared" si="722"/>
        <v>31536000</v>
      </c>
      <c r="BD145" s="43">
        <f t="shared" si="722"/>
        <v>31536000</v>
      </c>
      <c r="BE145" s="43">
        <f t="shared" si="722"/>
        <v>31536000</v>
      </c>
      <c r="BH145" s="43">
        <f t="shared" ref="BH145:BL145" si="723">BH91</f>
        <v>31536000</v>
      </c>
      <c r="BI145" s="43">
        <f t="shared" si="723"/>
        <v>31536000</v>
      </c>
      <c r="BJ145" s="43">
        <f t="shared" si="723"/>
        <v>31536000</v>
      </c>
      <c r="BK145" s="43">
        <f t="shared" si="723"/>
        <v>31536000</v>
      </c>
      <c r="BL145" s="43">
        <f t="shared" si="723"/>
        <v>31536000</v>
      </c>
      <c r="BO145" s="43">
        <f t="shared" ref="BO145:BS145" si="724">BO91</f>
        <v>31536000</v>
      </c>
      <c r="BP145" s="43">
        <f t="shared" si="724"/>
        <v>31536000</v>
      </c>
      <c r="BQ145" s="43">
        <f t="shared" si="724"/>
        <v>31536000</v>
      </c>
      <c r="BR145" s="43">
        <f t="shared" si="724"/>
        <v>31536000</v>
      </c>
      <c r="BS145" s="43">
        <f t="shared" si="724"/>
        <v>31536000</v>
      </c>
      <c r="BV145" s="43">
        <f t="shared" ref="BV145:BZ145" si="725">BV91</f>
        <v>31536000</v>
      </c>
      <c r="BW145" s="43">
        <f t="shared" si="725"/>
        <v>31536000</v>
      </c>
      <c r="BX145" s="43">
        <f t="shared" si="725"/>
        <v>31536000</v>
      </c>
      <c r="BY145" s="43">
        <f t="shared" si="725"/>
        <v>31536000</v>
      </c>
      <c r="BZ145" s="43">
        <f t="shared" si="725"/>
        <v>31536000</v>
      </c>
      <c r="CC145" s="43">
        <f t="shared" ref="CC145:CG145" si="726">CC91</f>
        <v>31536000</v>
      </c>
      <c r="CD145" s="43">
        <f t="shared" si="726"/>
        <v>31536000</v>
      </c>
      <c r="CE145" s="43">
        <f t="shared" si="726"/>
        <v>31536000</v>
      </c>
      <c r="CF145" s="43">
        <f t="shared" si="726"/>
        <v>31536000</v>
      </c>
      <c r="CG145" s="43">
        <f t="shared" si="726"/>
        <v>31536000</v>
      </c>
      <c r="CH145" s="142"/>
    </row>
    <row r="146" spans="1:86" x14ac:dyDescent="0.3">
      <c r="A146" s="142"/>
      <c r="C146" s="42" t="s">
        <v>450</v>
      </c>
      <c r="D146" s="43">
        <f t="shared" si="707"/>
        <v>0.35444579780755181</v>
      </c>
      <c r="E146" s="43">
        <f t="shared" si="707"/>
        <v>0.35444579780755181</v>
      </c>
      <c r="F146" s="43">
        <f t="shared" si="707"/>
        <v>0.35444579780755181</v>
      </c>
      <c r="G146" s="43">
        <f t="shared" si="707"/>
        <v>0.35444579780755181</v>
      </c>
      <c r="H146" s="43">
        <f t="shared" si="707"/>
        <v>0.35444579780755181</v>
      </c>
      <c r="K146" s="43">
        <f t="shared" si="708"/>
        <v>0.45444579780755179</v>
      </c>
      <c r="L146" s="43">
        <f t="shared" si="708"/>
        <v>0.45444579780755179</v>
      </c>
      <c r="M146" s="43">
        <f t="shared" si="708"/>
        <v>0.45444579780755179</v>
      </c>
      <c r="N146" s="43">
        <f t="shared" si="708"/>
        <v>0.45444579780755179</v>
      </c>
      <c r="O146" s="43">
        <f t="shared" si="708"/>
        <v>0.45444579780755179</v>
      </c>
      <c r="R146" s="43">
        <f t="shared" si="709"/>
        <v>0.25444579780755183</v>
      </c>
      <c r="S146" s="43">
        <f t="shared" si="709"/>
        <v>0.25444579780755183</v>
      </c>
      <c r="T146" s="43">
        <f t="shared" si="709"/>
        <v>0.25444579780755183</v>
      </c>
      <c r="U146" s="43">
        <f t="shared" si="709"/>
        <v>0.25444579780755183</v>
      </c>
      <c r="V146" s="43">
        <f t="shared" si="709"/>
        <v>0.25444579780755183</v>
      </c>
      <c r="Y146" s="43">
        <f t="shared" si="710"/>
        <v>0.35444579780755181</v>
      </c>
      <c r="Z146" s="43">
        <f t="shared" si="710"/>
        <v>0.35444579780755181</v>
      </c>
      <c r="AA146" s="43">
        <f t="shared" si="710"/>
        <v>0.35444579780755181</v>
      </c>
      <c r="AB146" s="43">
        <f t="shared" si="710"/>
        <v>0.35444579780755181</v>
      </c>
      <c r="AC146" s="43">
        <f t="shared" si="710"/>
        <v>0.35444579780755181</v>
      </c>
      <c r="AF146" s="43">
        <f t="shared" si="711"/>
        <v>0.35444579780755181</v>
      </c>
      <c r="AG146" s="43">
        <f t="shared" si="711"/>
        <v>0.35444579780755181</v>
      </c>
      <c r="AH146" s="43">
        <f t="shared" si="711"/>
        <v>0.35444579780755181</v>
      </c>
      <c r="AI146" s="43">
        <f t="shared" si="711"/>
        <v>0.35444579780755181</v>
      </c>
      <c r="AJ146" s="43">
        <f t="shared" si="711"/>
        <v>0.35444579780755181</v>
      </c>
      <c r="AK146" s="142"/>
      <c r="AX146" s="142"/>
      <c r="AZ146" s="42" t="s">
        <v>450</v>
      </c>
      <c r="BA146" s="43">
        <f t="shared" ref="BA146:BE146" si="727">BA92</f>
        <v>0.35444579780755181</v>
      </c>
      <c r="BB146" s="43">
        <f t="shared" si="727"/>
        <v>0.35444579780755181</v>
      </c>
      <c r="BC146" s="43">
        <f t="shared" si="727"/>
        <v>0.35444579780755181</v>
      </c>
      <c r="BD146" s="43">
        <f t="shared" si="727"/>
        <v>0.35444579780755181</v>
      </c>
      <c r="BE146" s="43">
        <f t="shared" si="727"/>
        <v>0.35444579780755181</v>
      </c>
      <c r="BH146" s="43">
        <f t="shared" ref="BH146:BL146" si="728">BH92</f>
        <v>0.45444579780755179</v>
      </c>
      <c r="BI146" s="43">
        <f t="shared" si="728"/>
        <v>0.45444579780755179</v>
      </c>
      <c r="BJ146" s="43">
        <f t="shared" si="728"/>
        <v>0.45444579780755179</v>
      </c>
      <c r="BK146" s="43">
        <f t="shared" si="728"/>
        <v>0.45444579780755179</v>
      </c>
      <c r="BL146" s="43">
        <f t="shared" si="728"/>
        <v>0.45444579780755179</v>
      </c>
      <c r="BO146" s="43">
        <f t="shared" ref="BO146:BS146" si="729">BO92</f>
        <v>0.25444579780755183</v>
      </c>
      <c r="BP146" s="43">
        <f t="shared" si="729"/>
        <v>0.25444579780755183</v>
      </c>
      <c r="BQ146" s="43">
        <f t="shared" si="729"/>
        <v>0.25444579780755183</v>
      </c>
      <c r="BR146" s="43">
        <f t="shared" si="729"/>
        <v>0.25444579780755183</v>
      </c>
      <c r="BS146" s="43">
        <f t="shared" si="729"/>
        <v>0.25444579780755183</v>
      </c>
      <c r="BV146" s="43">
        <f t="shared" ref="BV146:BZ146" si="730">BV92</f>
        <v>0.35444579780755181</v>
      </c>
      <c r="BW146" s="43">
        <f t="shared" si="730"/>
        <v>0.35444579780755181</v>
      </c>
      <c r="BX146" s="43">
        <f t="shared" si="730"/>
        <v>0.35444579780755181</v>
      </c>
      <c r="BY146" s="43">
        <f t="shared" si="730"/>
        <v>0.35444579780755181</v>
      </c>
      <c r="BZ146" s="43">
        <f t="shared" si="730"/>
        <v>0.35444579780755181</v>
      </c>
      <c r="CC146" s="43">
        <f t="shared" ref="CC146:CG146" si="731">CC92</f>
        <v>0.35444579780755181</v>
      </c>
      <c r="CD146" s="43">
        <f t="shared" si="731"/>
        <v>0.35444579780755181</v>
      </c>
      <c r="CE146" s="43">
        <f t="shared" si="731"/>
        <v>0.35444579780755181</v>
      </c>
      <c r="CF146" s="43">
        <f t="shared" si="731"/>
        <v>0.35444579780755181</v>
      </c>
      <c r="CG146" s="43">
        <f t="shared" si="731"/>
        <v>0.35444579780755181</v>
      </c>
      <c r="CH146" s="142"/>
    </row>
    <row r="147" spans="1:86" x14ac:dyDescent="0.3">
      <c r="A147" s="142"/>
      <c r="C147" s="42" t="s">
        <v>459</v>
      </c>
      <c r="D147" s="43">
        <f t="shared" si="707"/>
        <v>1.2264000000000001E-2</v>
      </c>
      <c r="E147" s="43">
        <f t="shared" si="707"/>
        <v>1.2264000000000001E-2</v>
      </c>
      <c r="F147" s="43">
        <f t="shared" si="707"/>
        <v>1.2264000000000001E-2</v>
      </c>
      <c r="G147" s="43">
        <f t="shared" si="707"/>
        <v>1.2264000000000001E-2</v>
      </c>
      <c r="H147" s="43">
        <f t="shared" si="707"/>
        <v>1.2264000000000001E-2</v>
      </c>
      <c r="K147" s="43">
        <f t="shared" si="708"/>
        <v>1.2264000000000001E-2</v>
      </c>
      <c r="L147" s="43">
        <f t="shared" si="708"/>
        <v>1.2264000000000001E-2</v>
      </c>
      <c r="M147" s="43">
        <f t="shared" si="708"/>
        <v>1.2264000000000001E-2</v>
      </c>
      <c r="N147" s="43">
        <f t="shared" si="708"/>
        <v>1.2264000000000001E-2</v>
      </c>
      <c r="O147" s="43">
        <f t="shared" si="708"/>
        <v>1.2264000000000001E-2</v>
      </c>
      <c r="R147" s="43">
        <f t="shared" si="709"/>
        <v>1.2264000000000001E-2</v>
      </c>
      <c r="S147" s="43">
        <f t="shared" si="709"/>
        <v>1.2264000000000001E-2</v>
      </c>
      <c r="T147" s="43">
        <f t="shared" si="709"/>
        <v>1.2264000000000001E-2</v>
      </c>
      <c r="U147" s="43">
        <f t="shared" si="709"/>
        <v>1.2264000000000001E-2</v>
      </c>
      <c r="V147" s="43">
        <f t="shared" si="709"/>
        <v>1.2264000000000001E-2</v>
      </c>
      <c r="Y147" s="43">
        <f t="shared" si="710"/>
        <v>1.2264000000000001E-2</v>
      </c>
      <c r="Z147" s="43">
        <f t="shared" si="710"/>
        <v>1.2264000000000001E-2</v>
      </c>
      <c r="AA147" s="43">
        <f t="shared" si="710"/>
        <v>1.2264000000000001E-2</v>
      </c>
      <c r="AB147" s="43">
        <f t="shared" si="710"/>
        <v>1.2264000000000001E-2</v>
      </c>
      <c r="AC147" s="43">
        <f t="shared" si="710"/>
        <v>1.2264000000000001E-2</v>
      </c>
      <c r="AF147" s="43">
        <f t="shared" si="711"/>
        <v>1.2264000000000001E-2</v>
      </c>
      <c r="AG147" s="43">
        <f t="shared" si="711"/>
        <v>1.2264000000000001E-2</v>
      </c>
      <c r="AH147" s="43">
        <f t="shared" si="711"/>
        <v>1.2264000000000001E-2</v>
      </c>
      <c r="AI147" s="43">
        <f t="shared" si="711"/>
        <v>1.2264000000000001E-2</v>
      </c>
      <c r="AJ147" s="43">
        <f t="shared" si="711"/>
        <v>1.2264000000000001E-2</v>
      </c>
      <c r="AK147" s="142"/>
      <c r="AX147" s="142"/>
      <c r="AZ147" s="42" t="str">
        <f>C147</f>
        <v>Total lifetime operational losses (OL) [10],[15] (/1)</v>
      </c>
      <c r="BA147" s="43">
        <f t="shared" ref="BA147:BE147" si="732">BA93</f>
        <v>9.1980000000000013E-3</v>
      </c>
      <c r="BB147" s="43">
        <f t="shared" si="732"/>
        <v>9.1980000000000013E-3</v>
      </c>
      <c r="BC147" s="43">
        <f t="shared" si="732"/>
        <v>9.1980000000000013E-3</v>
      </c>
      <c r="BD147" s="43">
        <f t="shared" si="732"/>
        <v>9.1980000000000013E-3</v>
      </c>
      <c r="BE147" s="43">
        <f t="shared" si="732"/>
        <v>9.1980000000000013E-3</v>
      </c>
      <c r="BH147" s="43">
        <f t="shared" ref="BH147:BL147" si="733">BH93</f>
        <v>9.1980000000000013E-3</v>
      </c>
      <c r="BI147" s="43">
        <f t="shared" si="733"/>
        <v>9.1980000000000013E-3</v>
      </c>
      <c r="BJ147" s="43">
        <f t="shared" si="733"/>
        <v>9.1980000000000013E-3</v>
      </c>
      <c r="BK147" s="43">
        <f t="shared" si="733"/>
        <v>9.1980000000000013E-3</v>
      </c>
      <c r="BL147" s="43">
        <f t="shared" si="733"/>
        <v>9.1980000000000013E-3</v>
      </c>
      <c r="BO147" s="43">
        <f t="shared" ref="BO147:BS147" si="734">BO93</f>
        <v>9.1980000000000013E-3</v>
      </c>
      <c r="BP147" s="43">
        <f t="shared" si="734"/>
        <v>9.1980000000000013E-3</v>
      </c>
      <c r="BQ147" s="43">
        <f t="shared" si="734"/>
        <v>9.1980000000000013E-3</v>
      </c>
      <c r="BR147" s="43">
        <f t="shared" si="734"/>
        <v>9.1980000000000013E-3</v>
      </c>
      <c r="BS147" s="43">
        <f t="shared" si="734"/>
        <v>9.1980000000000013E-3</v>
      </c>
      <c r="BV147" s="43">
        <f t="shared" ref="BV147:BZ147" si="735">BV93</f>
        <v>9.1980000000000013E-3</v>
      </c>
      <c r="BW147" s="43">
        <f t="shared" si="735"/>
        <v>9.1980000000000013E-3</v>
      </c>
      <c r="BX147" s="43">
        <f t="shared" si="735"/>
        <v>9.1980000000000013E-3</v>
      </c>
      <c r="BY147" s="43">
        <f t="shared" si="735"/>
        <v>9.1980000000000013E-3</v>
      </c>
      <c r="BZ147" s="43">
        <f t="shared" si="735"/>
        <v>9.1980000000000013E-3</v>
      </c>
      <c r="CC147" s="43">
        <f t="shared" ref="CC147:CG147" si="736">CC93</f>
        <v>9.1980000000000013E-3</v>
      </c>
      <c r="CD147" s="43">
        <f t="shared" si="736"/>
        <v>9.1980000000000013E-3</v>
      </c>
      <c r="CE147" s="43">
        <f t="shared" si="736"/>
        <v>9.1980000000000013E-3</v>
      </c>
      <c r="CF147" s="43">
        <f t="shared" si="736"/>
        <v>9.1980000000000013E-3</v>
      </c>
      <c r="CG147" s="43">
        <f t="shared" si="736"/>
        <v>9.1980000000000013E-3</v>
      </c>
      <c r="CH147" s="142"/>
    </row>
    <row r="148" spans="1:86" x14ac:dyDescent="0.3">
      <c r="A148" s="142"/>
      <c r="C148" s="42" t="str">
        <f>'ESOIstatic 4W-car'!AZ146</f>
        <v>Charge losses ratio (CL) [15] (/1)</v>
      </c>
      <c r="D148" s="43">
        <f t="shared" si="707"/>
        <v>0.21315468940316687</v>
      </c>
      <c r="E148" s="43">
        <f t="shared" si="707"/>
        <v>0.21315468940316687</v>
      </c>
      <c r="F148" s="43">
        <f t="shared" si="707"/>
        <v>0.21315468940316687</v>
      </c>
      <c r="G148" s="43">
        <f t="shared" si="707"/>
        <v>0.21315468940316687</v>
      </c>
      <c r="H148" s="43">
        <f t="shared" si="707"/>
        <v>0.21315468940316687</v>
      </c>
      <c r="K148" s="43">
        <f t="shared" si="708"/>
        <v>0.21315468940316687</v>
      </c>
      <c r="L148" s="43">
        <f t="shared" si="708"/>
        <v>0.21315468940316687</v>
      </c>
      <c r="M148" s="43">
        <f t="shared" si="708"/>
        <v>0.21315468940316687</v>
      </c>
      <c r="N148" s="43">
        <f t="shared" si="708"/>
        <v>0.21315468940316687</v>
      </c>
      <c r="O148" s="43">
        <f t="shared" si="708"/>
        <v>0.21315468940316687</v>
      </c>
      <c r="R148" s="43">
        <f t="shared" si="709"/>
        <v>0.21315468940316687</v>
      </c>
      <c r="S148" s="43">
        <f t="shared" si="709"/>
        <v>0.21315468940316687</v>
      </c>
      <c r="T148" s="43">
        <f t="shared" si="709"/>
        <v>0.21315468940316687</v>
      </c>
      <c r="U148" s="43">
        <f t="shared" si="709"/>
        <v>0.21315468940316687</v>
      </c>
      <c r="V148" s="43">
        <f t="shared" si="709"/>
        <v>0.21315468940316687</v>
      </c>
      <c r="Y148" s="43">
        <f t="shared" si="710"/>
        <v>0.31315468940316687</v>
      </c>
      <c r="Z148" s="43">
        <f t="shared" si="710"/>
        <v>0.31315468940316687</v>
      </c>
      <c r="AA148" s="43">
        <f t="shared" si="710"/>
        <v>0.31315468940316687</v>
      </c>
      <c r="AB148" s="43">
        <f t="shared" si="710"/>
        <v>0.31315468940316687</v>
      </c>
      <c r="AC148" s="43">
        <f t="shared" si="710"/>
        <v>0.31315468940316687</v>
      </c>
      <c r="AF148" s="43">
        <f t="shared" si="711"/>
        <v>0.11315468940316686</v>
      </c>
      <c r="AG148" s="43">
        <f t="shared" si="711"/>
        <v>0.11315468940316686</v>
      </c>
      <c r="AH148" s="43">
        <f t="shared" si="711"/>
        <v>0.11315468940316686</v>
      </c>
      <c r="AI148" s="43">
        <f t="shared" si="711"/>
        <v>0.11315468940316686</v>
      </c>
      <c r="AJ148" s="43">
        <f t="shared" si="711"/>
        <v>0.11315468940316686</v>
      </c>
      <c r="AK148" s="142"/>
      <c r="AX148" s="142"/>
      <c r="AZ148" s="42" t="str">
        <f>C148</f>
        <v>Charge losses ratio (CL) [15] (/1)</v>
      </c>
      <c r="BA148" s="43">
        <f t="shared" ref="BA148:BE148" si="737">BA94</f>
        <v>0.21315468940316687</v>
      </c>
      <c r="BB148" s="43">
        <f t="shared" si="737"/>
        <v>0.21315468940316687</v>
      </c>
      <c r="BC148" s="43">
        <f t="shared" si="737"/>
        <v>0.21315468940316687</v>
      </c>
      <c r="BD148" s="43">
        <f t="shared" si="737"/>
        <v>0.21315468940316687</v>
      </c>
      <c r="BE148" s="43">
        <f t="shared" si="737"/>
        <v>0.21315468940316687</v>
      </c>
      <c r="BH148" s="43">
        <f t="shared" ref="BH148:BL148" si="738">BH94</f>
        <v>0.21315468940316687</v>
      </c>
      <c r="BI148" s="43">
        <f t="shared" si="738"/>
        <v>0.21315468940316687</v>
      </c>
      <c r="BJ148" s="43">
        <f t="shared" si="738"/>
        <v>0.21315468940316687</v>
      </c>
      <c r="BK148" s="43">
        <f t="shared" si="738"/>
        <v>0.21315468940316687</v>
      </c>
      <c r="BL148" s="43">
        <f t="shared" si="738"/>
        <v>0.21315468940316687</v>
      </c>
      <c r="BO148" s="43">
        <f t="shared" ref="BO148:BS148" si="739">BO94</f>
        <v>0.21315468940316687</v>
      </c>
      <c r="BP148" s="43">
        <f t="shared" si="739"/>
        <v>0.21315468940316687</v>
      </c>
      <c r="BQ148" s="43">
        <f t="shared" si="739"/>
        <v>0.21315468940316687</v>
      </c>
      <c r="BR148" s="43">
        <f t="shared" si="739"/>
        <v>0.21315468940316687</v>
      </c>
      <c r="BS148" s="43">
        <f t="shared" si="739"/>
        <v>0.21315468940316687</v>
      </c>
      <c r="BV148" s="43">
        <f t="shared" ref="BV148:BZ148" si="740">BV94</f>
        <v>0.31315468940316687</v>
      </c>
      <c r="BW148" s="43">
        <f t="shared" si="740"/>
        <v>0.31315468940316687</v>
      </c>
      <c r="BX148" s="43">
        <f t="shared" si="740"/>
        <v>0.31315468940316687</v>
      </c>
      <c r="BY148" s="43">
        <f t="shared" si="740"/>
        <v>0.31315468940316687</v>
      </c>
      <c r="BZ148" s="43">
        <f t="shared" si="740"/>
        <v>0.31315468940316687</v>
      </c>
      <c r="CC148" s="43">
        <f t="shared" ref="CC148:CG148" si="741">CC94</f>
        <v>0.11315468940316686</v>
      </c>
      <c r="CD148" s="43">
        <f t="shared" si="741"/>
        <v>0.11315468940316686</v>
      </c>
      <c r="CE148" s="43">
        <f t="shared" si="741"/>
        <v>0.11315468940316686</v>
      </c>
      <c r="CF148" s="43">
        <f t="shared" si="741"/>
        <v>0.11315468940316686</v>
      </c>
      <c r="CG148" s="43">
        <f t="shared" si="741"/>
        <v>0.11315468940316686</v>
      </c>
      <c r="CH148" s="142"/>
    </row>
    <row r="149" spans="1:86" x14ac:dyDescent="0.3">
      <c r="A149" s="142"/>
      <c r="C149" s="42" t="s">
        <v>303</v>
      </c>
      <c r="D149" s="43">
        <f t="shared" si="707"/>
        <v>5021392.3629719848</v>
      </c>
      <c r="E149" s="43">
        <f t="shared" si="707"/>
        <v>5021392.3629719848</v>
      </c>
      <c r="F149" s="43">
        <f t="shared" si="707"/>
        <v>5021392.3629719848</v>
      </c>
      <c r="G149" s="43">
        <f t="shared" si="707"/>
        <v>5021392.3629719848</v>
      </c>
      <c r="H149" s="43">
        <f t="shared" si="707"/>
        <v>5021392.3629719848</v>
      </c>
      <c r="K149" s="43">
        <f t="shared" si="708"/>
        <v>4243550.2629719852</v>
      </c>
      <c r="L149" s="43">
        <f t="shared" si="708"/>
        <v>4243550.2629719852</v>
      </c>
      <c r="M149" s="43">
        <f t="shared" si="708"/>
        <v>4243550.2629719852</v>
      </c>
      <c r="N149" s="43">
        <f t="shared" si="708"/>
        <v>4243550.2629719852</v>
      </c>
      <c r="O149" s="43">
        <f t="shared" si="708"/>
        <v>4243550.2629719852</v>
      </c>
      <c r="R149" s="43">
        <f t="shared" si="709"/>
        <v>5799234.4629719844</v>
      </c>
      <c r="S149" s="43">
        <f t="shared" si="709"/>
        <v>5799234.4629719844</v>
      </c>
      <c r="T149" s="43">
        <f t="shared" si="709"/>
        <v>5799234.4629719844</v>
      </c>
      <c r="U149" s="43">
        <f t="shared" si="709"/>
        <v>5799234.4629719844</v>
      </c>
      <c r="V149" s="43">
        <f t="shared" si="709"/>
        <v>5799234.4629719844</v>
      </c>
      <c r="Y149" s="43">
        <f t="shared" si="710"/>
        <v>5021392.3629719848</v>
      </c>
      <c r="Z149" s="43">
        <f t="shared" si="710"/>
        <v>5021392.3629719848</v>
      </c>
      <c r="AA149" s="43">
        <f t="shared" si="710"/>
        <v>5021392.3629719848</v>
      </c>
      <c r="AB149" s="43">
        <f t="shared" si="710"/>
        <v>5021392.3629719848</v>
      </c>
      <c r="AC149" s="43">
        <f t="shared" si="710"/>
        <v>5021392.3629719848</v>
      </c>
      <c r="AF149" s="43">
        <f t="shared" si="711"/>
        <v>5021392.3629719848</v>
      </c>
      <c r="AG149" s="43">
        <f t="shared" si="711"/>
        <v>5021392.3629719848</v>
      </c>
      <c r="AH149" s="43">
        <f t="shared" si="711"/>
        <v>5021392.3629719848</v>
      </c>
      <c r="AI149" s="43">
        <f t="shared" si="711"/>
        <v>5021392.3629719848</v>
      </c>
      <c r="AJ149" s="43">
        <f t="shared" si="711"/>
        <v>5021392.3629719848</v>
      </c>
      <c r="AK149" s="142"/>
      <c r="AX149" s="142"/>
      <c r="AZ149" s="42" t="s">
        <v>303</v>
      </c>
      <c r="BA149" s="43">
        <f t="shared" ref="BA149:BE149" si="742">BA95</f>
        <v>6715972.1437271619</v>
      </c>
      <c r="BB149" s="43">
        <f t="shared" si="742"/>
        <v>6715972.1437271619</v>
      </c>
      <c r="BC149" s="43">
        <f t="shared" si="742"/>
        <v>6715972.1437271619</v>
      </c>
      <c r="BD149" s="43">
        <f t="shared" si="742"/>
        <v>6715972.1437271619</v>
      </c>
      <c r="BE149" s="43">
        <f t="shared" si="742"/>
        <v>6715972.1437271619</v>
      </c>
      <c r="BH149" s="43">
        <f t="shared" ref="BH149:BL149" si="743">BH95</f>
        <v>5675630.0437271614</v>
      </c>
      <c r="BI149" s="43">
        <f t="shared" si="743"/>
        <v>5675630.0437271614</v>
      </c>
      <c r="BJ149" s="43">
        <f t="shared" si="743"/>
        <v>5675630.0437271614</v>
      </c>
      <c r="BK149" s="43">
        <f t="shared" si="743"/>
        <v>5675630.0437271614</v>
      </c>
      <c r="BL149" s="43">
        <f t="shared" si="743"/>
        <v>5675630.0437271614</v>
      </c>
      <c r="BO149" s="43">
        <f t="shared" ref="BO149:BS149" si="744">BO95</f>
        <v>7756314.2437271615</v>
      </c>
      <c r="BP149" s="43">
        <f t="shared" si="744"/>
        <v>7756314.2437271615</v>
      </c>
      <c r="BQ149" s="43">
        <f t="shared" si="744"/>
        <v>7756314.2437271615</v>
      </c>
      <c r="BR149" s="43">
        <f t="shared" si="744"/>
        <v>7756314.2437271615</v>
      </c>
      <c r="BS149" s="43">
        <f t="shared" si="744"/>
        <v>7756314.2437271615</v>
      </c>
      <c r="BV149" s="43">
        <f t="shared" ref="BV149:BZ149" si="745">BV95</f>
        <v>6715972.1437271619</v>
      </c>
      <c r="BW149" s="43">
        <f t="shared" si="745"/>
        <v>6715972.1437271619</v>
      </c>
      <c r="BX149" s="43">
        <f t="shared" si="745"/>
        <v>6715972.1437271619</v>
      </c>
      <c r="BY149" s="43">
        <f t="shared" si="745"/>
        <v>6715972.1437271619</v>
      </c>
      <c r="BZ149" s="43">
        <f t="shared" si="745"/>
        <v>6715972.1437271619</v>
      </c>
      <c r="CC149" s="43">
        <f t="shared" ref="CC149:CG149" si="746">CC95</f>
        <v>6715972.1437271619</v>
      </c>
      <c r="CD149" s="43">
        <f t="shared" si="746"/>
        <v>6715972.1437271619</v>
      </c>
      <c r="CE149" s="43">
        <f t="shared" si="746"/>
        <v>6715972.1437271619</v>
      </c>
      <c r="CF149" s="43">
        <f t="shared" si="746"/>
        <v>6715972.1437271619</v>
      </c>
      <c r="CG149" s="43">
        <f t="shared" si="746"/>
        <v>6715972.1437271619</v>
      </c>
      <c r="CH149" s="142"/>
    </row>
    <row r="150" spans="1:86" x14ac:dyDescent="0.3">
      <c r="A150" s="142"/>
      <c r="C150" s="42" t="s">
        <v>304</v>
      </c>
      <c r="D150" s="43">
        <f t="shared" si="707"/>
        <v>7778421</v>
      </c>
      <c r="E150" s="43">
        <f t="shared" si="707"/>
        <v>7778421</v>
      </c>
      <c r="F150" s="43">
        <f t="shared" si="707"/>
        <v>7778421</v>
      </c>
      <c r="G150" s="43">
        <f t="shared" si="707"/>
        <v>7778421</v>
      </c>
      <c r="H150" s="43">
        <f t="shared" si="707"/>
        <v>7778421</v>
      </c>
      <c r="K150" s="43">
        <f t="shared" si="708"/>
        <v>7778421</v>
      </c>
      <c r="L150" s="43">
        <f t="shared" si="708"/>
        <v>7778421</v>
      </c>
      <c r="M150" s="43">
        <f t="shared" si="708"/>
        <v>7778421</v>
      </c>
      <c r="N150" s="43">
        <f t="shared" si="708"/>
        <v>7778421</v>
      </c>
      <c r="O150" s="43">
        <f t="shared" si="708"/>
        <v>7778421</v>
      </c>
      <c r="R150" s="43">
        <f t="shared" si="709"/>
        <v>7778421</v>
      </c>
      <c r="S150" s="43">
        <f t="shared" si="709"/>
        <v>7778421</v>
      </c>
      <c r="T150" s="43">
        <f t="shared" si="709"/>
        <v>7778421</v>
      </c>
      <c r="U150" s="43">
        <f t="shared" si="709"/>
        <v>7778421</v>
      </c>
      <c r="V150" s="43">
        <f t="shared" si="709"/>
        <v>7778421</v>
      </c>
      <c r="Y150" s="43">
        <f t="shared" si="710"/>
        <v>7778421</v>
      </c>
      <c r="Z150" s="43">
        <f t="shared" si="710"/>
        <v>7778421</v>
      </c>
      <c r="AA150" s="43">
        <f t="shared" si="710"/>
        <v>7778421</v>
      </c>
      <c r="AB150" s="43">
        <f t="shared" si="710"/>
        <v>7778421</v>
      </c>
      <c r="AC150" s="43">
        <f t="shared" si="710"/>
        <v>7778421</v>
      </c>
      <c r="AF150" s="43">
        <f t="shared" si="711"/>
        <v>7778421</v>
      </c>
      <c r="AG150" s="43">
        <f t="shared" si="711"/>
        <v>7778421</v>
      </c>
      <c r="AH150" s="43">
        <f t="shared" si="711"/>
        <v>7778421</v>
      </c>
      <c r="AI150" s="43">
        <f t="shared" si="711"/>
        <v>7778421</v>
      </c>
      <c r="AJ150" s="43">
        <f t="shared" si="711"/>
        <v>7778421</v>
      </c>
      <c r="AK150" s="142"/>
      <c r="AX150" s="142"/>
      <c r="AZ150" s="42" t="s">
        <v>304</v>
      </c>
      <c r="BA150" s="43">
        <f t="shared" ref="BA150:BE150" si="747">BA96</f>
        <v>10403421</v>
      </c>
      <c r="BB150" s="43">
        <f t="shared" si="747"/>
        <v>10403421</v>
      </c>
      <c r="BC150" s="43">
        <f t="shared" si="747"/>
        <v>10403421</v>
      </c>
      <c r="BD150" s="43">
        <f t="shared" si="747"/>
        <v>10403421</v>
      </c>
      <c r="BE150" s="43">
        <f t="shared" si="747"/>
        <v>10403421</v>
      </c>
      <c r="BH150" s="43">
        <f t="shared" ref="BH150:BL150" si="748">BH96</f>
        <v>10403421</v>
      </c>
      <c r="BI150" s="43">
        <f t="shared" si="748"/>
        <v>10403421</v>
      </c>
      <c r="BJ150" s="43">
        <f t="shared" si="748"/>
        <v>10403421</v>
      </c>
      <c r="BK150" s="43">
        <f t="shared" si="748"/>
        <v>10403421</v>
      </c>
      <c r="BL150" s="43">
        <f t="shared" si="748"/>
        <v>10403421</v>
      </c>
      <c r="BO150" s="43">
        <f t="shared" ref="BO150:BS150" si="749">BO96</f>
        <v>10403421</v>
      </c>
      <c r="BP150" s="43">
        <f t="shared" si="749"/>
        <v>10403421</v>
      </c>
      <c r="BQ150" s="43">
        <f t="shared" si="749"/>
        <v>10403421</v>
      </c>
      <c r="BR150" s="43">
        <f t="shared" si="749"/>
        <v>10403421</v>
      </c>
      <c r="BS150" s="43">
        <f t="shared" si="749"/>
        <v>10403421</v>
      </c>
      <c r="BV150" s="43">
        <f t="shared" ref="BV150:BZ150" si="750">BV96</f>
        <v>10403421</v>
      </c>
      <c r="BW150" s="43">
        <f t="shared" si="750"/>
        <v>10403421</v>
      </c>
      <c r="BX150" s="43">
        <f t="shared" si="750"/>
        <v>10403421</v>
      </c>
      <c r="BY150" s="43">
        <f t="shared" si="750"/>
        <v>10403421</v>
      </c>
      <c r="BZ150" s="43">
        <f t="shared" si="750"/>
        <v>10403421</v>
      </c>
      <c r="CC150" s="43">
        <f t="shared" ref="CC150:CG150" si="751">CC96</f>
        <v>10403421</v>
      </c>
      <c r="CD150" s="43">
        <f t="shared" si="751"/>
        <v>10403421</v>
      </c>
      <c r="CE150" s="43">
        <f t="shared" si="751"/>
        <v>10403421</v>
      </c>
      <c r="CF150" s="43">
        <f t="shared" si="751"/>
        <v>10403421</v>
      </c>
      <c r="CG150" s="43">
        <f t="shared" si="751"/>
        <v>10403421</v>
      </c>
      <c r="CH150" s="142"/>
    </row>
    <row r="151" spans="1:86" x14ac:dyDescent="0.3">
      <c r="A151" s="142"/>
      <c r="C151" s="42" t="s">
        <v>428</v>
      </c>
      <c r="D151" s="43">
        <f t="shared" si="707"/>
        <v>220165.02431000001</v>
      </c>
      <c r="E151" s="43">
        <f t="shared" si="707"/>
        <v>220165.02431000001</v>
      </c>
      <c r="F151" s="43">
        <f t="shared" si="707"/>
        <v>220165.02431000001</v>
      </c>
      <c r="G151" s="43">
        <f t="shared" si="707"/>
        <v>220165.02431000001</v>
      </c>
      <c r="H151" s="43">
        <f t="shared" si="707"/>
        <v>220165.02431000001</v>
      </c>
      <c r="K151" s="43">
        <f t="shared" si="708"/>
        <v>220165.02431000001</v>
      </c>
      <c r="L151" s="43">
        <f t="shared" si="708"/>
        <v>220165.02431000001</v>
      </c>
      <c r="M151" s="43">
        <f t="shared" si="708"/>
        <v>220165.02431000001</v>
      </c>
      <c r="N151" s="43">
        <f t="shared" si="708"/>
        <v>220165.02431000001</v>
      </c>
      <c r="O151" s="43">
        <f t="shared" si="708"/>
        <v>220165.02431000001</v>
      </c>
      <c r="R151" s="43">
        <f t="shared" si="709"/>
        <v>220165.02431000001</v>
      </c>
      <c r="S151" s="43">
        <f t="shared" si="709"/>
        <v>220165.02431000001</v>
      </c>
      <c r="T151" s="43">
        <f t="shared" si="709"/>
        <v>220165.02431000001</v>
      </c>
      <c r="U151" s="43">
        <f t="shared" si="709"/>
        <v>220165.02431000001</v>
      </c>
      <c r="V151" s="43">
        <f t="shared" si="709"/>
        <v>220165.02431000001</v>
      </c>
      <c r="Y151" s="43">
        <f t="shared" si="710"/>
        <v>220165.02431000001</v>
      </c>
      <c r="Z151" s="43">
        <f t="shared" si="710"/>
        <v>220165.02431000001</v>
      </c>
      <c r="AA151" s="43">
        <f t="shared" si="710"/>
        <v>220165.02431000001</v>
      </c>
      <c r="AB151" s="43">
        <f t="shared" si="710"/>
        <v>220165.02431000001</v>
      </c>
      <c r="AC151" s="43">
        <f t="shared" si="710"/>
        <v>220165.02431000001</v>
      </c>
      <c r="AF151" s="43">
        <f t="shared" si="711"/>
        <v>220165.02431000001</v>
      </c>
      <c r="AG151" s="43">
        <f t="shared" si="711"/>
        <v>220165.02431000001</v>
      </c>
      <c r="AH151" s="43">
        <f t="shared" si="711"/>
        <v>220165.02431000001</v>
      </c>
      <c r="AI151" s="43">
        <f t="shared" si="711"/>
        <v>220165.02431000001</v>
      </c>
      <c r="AJ151" s="43">
        <f t="shared" si="711"/>
        <v>220165.02431000001</v>
      </c>
      <c r="AK151" s="142"/>
      <c r="AX151" s="142"/>
      <c r="AZ151" s="42" t="s">
        <v>428</v>
      </c>
      <c r="BA151" s="43">
        <f t="shared" ref="BA151:BE151" si="752">BA97</f>
        <v>220165.02431000001</v>
      </c>
      <c r="BB151" s="43">
        <f t="shared" si="752"/>
        <v>220165.02431000001</v>
      </c>
      <c r="BC151" s="43">
        <f t="shared" si="752"/>
        <v>220165.02431000001</v>
      </c>
      <c r="BD151" s="43">
        <f t="shared" si="752"/>
        <v>220165.02431000001</v>
      </c>
      <c r="BE151" s="43">
        <f t="shared" si="752"/>
        <v>220165.02431000001</v>
      </c>
      <c r="BH151" s="43">
        <f t="shared" ref="BH151:BL151" si="753">BH97</f>
        <v>220165.02431000001</v>
      </c>
      <c r="BI151" s="43">
        <f t="shared" si="753"/>
        <v>220165.02431000001</v>
      </c>
      <c r="BJ151" s="43">
        <f t="shared" si="753"/>
        <v>220165.02431000001</v>
      </c>
      <c r="BK151" s="43">
        <f t="shared" si="753"/>
        <v>220165.02431000001</v>
      </c>
      <c r="BL151" s="43">
        <f t="shared" si="753"/>
        <v>220165.02431000001</v>
      </c>
      <c r="BO151" s="43">
        <f t="shared" ref="BO151:BS151" si="754">BO97</f>
        <v>220165.02431000001</v>
      </c>
      <c r="BP151" s="43">
        <f t="shared" si="754"/>
        <v>220165.02431000001</v>
      </c>
      <c r="BQ151" s="43">
        <f t="shared" si="754"/>
        <v>220165.02431000001</v>
      </c>
      <c r="BR151" s="43">
        <f t="shared" si="754"/>
        <v>220165.02431000001</v>
      </c>
      <c r="BS151" s="43">
        <f t="shared" si="754"/>
        <v>220165.02431000001</v>
      </c>
      <c r="BV151" s="43">
        <f t="shared" ref="BV151:BZ151" si="755">BV97</f>
        <v>220165.02431000001</v>
      </c>
      <c r="BW151" s="43">
        <f t="shared" si="755"/>
        <v>220165.02431000001</v>
      </c>
      <c r="BX151" s="43">
        <f t="shared" si="755"/>
        <v>220165.02431000001</v>
      </c>
      <c r="BY151" s="43">
        <f t="shared" si="755"/>
        <v>220165.02431000001</v>
      </c>
      <c r="BZ151" s="43">
        <f t="shared" si="755"/>
        <v>220165.02431000001</v>
      </c>
      <c r="CC151" s="43">
        <f t="shared" ref="CC151:CG151" si="756">CC97</f>
        <v>220165.02431000001</v>
      </c>
      <c r="CD151" s="43">
        <f t="shared" si="756"/>
        <v>220165.02431000001</v>
      </c>
      <c r="CE151" s="43">
        <f t="shared" si="756"/>
        <v>220165.02431000001</v>
      </c>
      <c r="CF151" s="43">
        <f t="shared" si="756"/>
        <v>220165.02431000001</v>
      </c>
      <c r="CG151" s="43">
        <f t="shared" si="756"/>
        <v>220165.02431000001</v>
      </c>
      <c r="CH151" s="142"/>
    </row>
    <row r="152" spans="1:86" x14ac:dyDescent="0.3">
      <c r="A152" s="142"/>
      <c r="C152" s="42" t="s">
        <v>305</v>
      </c>
      <c r="D152" s="43">
        <f t="shared" si="707"/>
        <v>29003.817150000003</v>
      </c>
      <c r="E152" s="43">
        <f t="shared" si="707"/>
        <v>29003.817150000003</v>
      </c>
      <c r="F152" s="43">
        <f t="shared" si="707"/>
        <v>29003.817150000003</v>
      </c>
      <c r="G152" s="43">
        <f t="shared" si="707"/>
        <v>29003.817150000003</v>
      </c>
      <c r="H152" s="43">
        <f t="shared" si="707"/>
        <v>29003.817150000003</v>
      </c>
      <c r="K152" s="43">
        <f t="shared" si="708"/>
        <v>29003.817150000003</v>
      </c>
      <c r="L152" s="43">
        <f t="shared" si="708"/>
        <v>29003.817150000003</v>
      </c>
      <c r="M152" s="43">
        <f t="shared" si="708"/>
        <v>29003.817150000003</v>
      </c>
      <c r="N152" s="43">
        <f t="shared" si="708"/>
        <v>29003.817150000003</v>
      </c>
      <c r="O152" s="43">
        <f t="shared" si="708"/>
        <v>29003.817150000003</v>
      </c>
      <c r="R152" s="43">
        <f t="shared" si="709"/>
        <v>29003.817150000003</v>
      </c>
      <c r="S152" s="43">
        <f t="shared" si="709"/>
        <v>29003.817150000003</v>
      </c>
      <c r="T152" s="43">
        <f t="shared" si="709"/>
        <v>29003.817150000003</v>
      </c>
      <c r="U152" s="43">
        <f t="shared" si="709"/>
        <v>29003.817150000003</v>
      </c>
      <c r="V152" s="43">
        <f t="shared" si="709"/>
        <v>29003.817150000003</v>
      </c>
      <c r="Y152" s="43">
        <f t="shared" si="710"/>
        <v>29003.817150000003</v>
      </c>
      <c r="Z152" s="43">
        <f t="shared" si="710"/>
        <v>29003.817150000003</v>
      </c>
      <c r="AA152" s="43">
        <f t="shared" si="710"/>
        <v>29003.817150000003</v>
      </c>
      <c r="AB152" s="43">
        <f t="shared" si="710"/>
        <v>29003.817150000003</v>
      </c>
      <c r="AC152" s="43">
        <f t="shared" si="710"/>
        <v>29003.817150000003</v>
      </c>
      <c r="AF152" s="43">
        <f t="shared" si="711"/>
        <v>29003.817150000003</v>
      </c>
      <c r="AG152" s="43">
        <f t="shared" si="711"/>
        <v>29003.817150000003</v>
      </c>
      <c r="AH152" s="43">
        <f t="shared" si="711"/>
        <v>29003.817150000003</v>
      </c>
      <c r="AI152" s="43">
        <f t="shared" si="711"/>
        <v>29003.817150000003</v>
      </c>
      <c r="AJ152" s="43">
        <f t="shared" si="711"/>
        <v>29003.817150000003</v>
      </c>
      <c r="AK152" s="142"/>
      <c r="AX152" s="142"/>
      <c r="AZ152" s="42" t="s">
        <v>305</v>
      </c>
      <c r="BA152" s="43">
        <f t="shared" ref="BA152:BE152" si="757">BA98</f>
        <v>29003.817150000003</v>
      </c>
      <c r="BB152" s="43">
        <f t="shared" si="757"/>
        <v>29003.817150000003</v>
      </c>
      <c r="BC152" s="43">
        <f t="shared" si="757"/>
        <v>29003.817150000003</v>
      </c>
      <c r="BD152" s="43">
        <f t="shared" si="757"/>
        <v>29003.817150000003</v>
      </c>
      <c r="BE152" s="43">
        <f t="shared" si="757"/>
        <v>29003.817150000003</v>
      </c>
      <c r="BH152" s="43">
        <f t="shared" ref="BH152:BL152" si="758">BH98</f>
        <v>29003.817150000003</v>
      </c>
      <c r="BI152" s="43">
        <f t="shared" si="758"/>
        <v>29003.817150000003</v>
      </c>
      <c r="BJ152" s="43">
        <f t="shared" si="758"/>
        <v>29003.817150000003</v>
      </c>
      <c r="BK152" s="43">
        <f t="shared" si="758"/>
        <v>29003.817150000003</v>
      </c>
      <c r="BL152" s="43">
        <f t="shared" si="758"/>
        <v>29003.817150000003</v>
      </c>
      <c r="BO152" s="43">
        <f t="shared" ref="BO152:BS152" si="759">BO98</f>
        <v>29003.817150000003</v>
      </c>
      <c r="BP152" s="43">
        <f t="shared" si="759"/>
        <v>29003.817150000003</v>
      </c>
      <c r="BQ152" s="43">
        <f t="shared" si="759"/>
        <v>29003.817150000003</v>
      </c>
      <c r="BR152" s="43">
        <f t="shared" si="759"/>
        <v>29003.817150000003</v>
      </c>
      <c r="BS152" s="43">
        <f t="shared" si="759"/>
        <v>29003.817150000003</v>
      </c>
      <c r="BV152" s="43">
        <f t="shared" ref="BV152:BZ152" si="760">BV98</f>
        <v>29003.817150000003</v>
      </c>
      <c r="BW152" s="43">
        <f t="shared" si="760"/>
        <v>29003.817150000003</v>
      </c>
      <c r="BX152" s="43">
        <f t="shared" si="760"/>
        <v>29003.817150000003</v>
      </c>
      <c r="BY152" s="43">
        <f t="shared" si="760"/>
        <v>29003.817150000003</v>
      </c>
      <c r="BZ152" s="43">
        <f t="shared" si="760"/>
        <v>29003.817150000003</v>
      </c>
      <c r="CC152" s="43">
        <f t="shared" ref="CC152:CG152" si="761">CC98</f>
        <v>29003.817150000003</v>
      </c>
      <c r="CD152" s="43">
        <f t="shared" si="761"/>
        <v>29003.817150000003</v>
      </c>
      <c r="CE152" s="43">
        <f t="shared" si="761"/>
        <v>29003.817150000003</v>
      </c>
      <c r="CF152" s="43">
        <f t="shared" si="761"/>
        <v>29003.817150000003</v>
      </c>
      <c r="CG152" s="43">
        <f t="shared" si="761"/>
        <v>29003.817150000003</v>
      </c>
      <c r="CH152" s="142"/>
    </row>
    <row r="153" spans="1:86" ht="15.6" x14ac:dyDescent="0.3">
      <c r="A153" s="142"/>
      <c r="C153" s="46" t="s">
        <v>156</v>
      </c>
      <c r="D153" s="47">
        <f>D150/((D141*$D$15)+D150*D144)</f>
        <v>3.1367383220703222</v>
      </c>
      <c r="E153" s="47">
        <f>E150/((E141*$D$15)+E150*E144)</f>
        <v>4.5486002586039156</v>
      </c>
      <c r="F153" s="47">
        <f>F150/((F141*$D$15)+F150*F144)</f>
        <v>4.6349339424184297</v>
      </c>
      <c r="G153" s="47">
        <f>G150/((G141*$D$15)+G150*G144)</f>
        <v>4.7526780210951092</v>
      </c>
      <c r="H153" s="47">
        <f>H150/((H141*$D$15)+H150*H144)</f>
        <v>4.4621132027617456</v>
      </c>
      <c r="K153" s="47">
        <f>K150/((K141*$D$15)+K150*K144)</f>
        <v>3.1367383220703222</v>
      </c>
      <c r="L153" s="47">
        <f>L150/((L141*$D$15)+L150*L144)</f>
        <v>4.5486002586039156</v>
      </c>
      <c r="M153" s="47">
        <f>M150/((M141*$D$15)+M150*M144)</f>
        <v>4.6349339424184297</v>
      </c>
      <c r="N153" s="47">
        <f>N150/((N141*$D$15)+N150*N144)</f>
        <v>4.7526780210951092</v>
      </c>
      <c r="O153" s="47">
        <f>O150/((O141*$D$15)+O150*O144)</f>
        <v>4.4621132027617456</v>
      </c>
      <c r="R153" s="47">
        <f>R150/((R141*$D$15)+R150*R144)</f>
        <v>3.1367383220703222</v>
      </c>
      <c r="S153" s="47">
        <f>S150/((S141*$D$15)+S150*S144)</f>
        <v>4.5486002586039156</v>
      </c>
      <c r="T153" s="47">
        <f>T150/((T141*$D$15)+T150*T144)</f>
        <v>4.6349339424184297</v>
      </c>
      <c r="U153" s="47">
        <f>U150/((U141*$D$15)+U150*U144)</f>
        <v>4.7526780210951092</v>
      </c>
      <c r="V153" s="47">
        <f>V150/((V141*$D$15)+V150*V144)</f>
        <v>4.4621132027617456</v>
      </c>
      <c r="Y153" s="47">
        <f>Y150/((Y141*$D$15)+Y150*Y144)</f>
        <v>3.1367383220703222</v>
      </c>
      <c r="Z153" s="47">
        <f>Z150/((Z141*$D$15)+Z150*Z144)</f>
        <v>4.5486002586039156</v>
      </c>
      <c r="AA153" s="47">
        <f>AA150/((AA141*$D$15)+AA150*AA144)</f>
        <v>4.6349339424184297</v>
      </c>
      <c r="AB153" s="47">
        <f>AB150/((AB141*$D$15)+AB150*AB144)</f>
        <v>4.7526780210951092</v>
      </c>
      <c r="AC153" s="47">
        <f>AC150/((AC141*$D$15)+AC150*AC144)</f>
        <v>4.4621132027617456</v>
      </c>
      <c r="AF153" s="47">
        <f>AF150/((AF141*$D$15)+AF150*AF144)</f>
        <v>3.1367383220703222</v>
      </c>
      <c r="AG153" s="47">
        <f>AG150/((AG141*$D$15)+AG150*AG144)</f>
        <v>4.5486002586039156</v>
      </c>
      <c r="AH153" s="47">
        <f>AH150/((AH141*$D$15)+AH150*AH144)</f>
        <v>4.6349339424184297</v>
      </c>
      <c r="AI153" s="47">
        <f>AI150/((AI141*$D$15)+AI150*AI144)</f>
        <v>4.7526780210951092</v>
      </c>
      <c r="AJ153" s="47">
        <f>AJ150/((AJ141*$D$15)+AJ150*AJ144)</f>
        <v>4.4621132027617456</v>
      </c>
      <c r="AK153" s="142"/>
      <c r="AX153" s="142"/>
      <c r="AZ153" s="46" t="s">
        <v>156</v>
      </c>
      <c r="BA153" s="47">
        <f>BA150/((BA141*$D$15)+BA150*BA144)</f>
        <v>4.1952999627213741</v>
      </c>
      <c r="BB153" s="47">
        <f>BB150/((BB141*$D$15)+BB150*BB144)</f>
        <v>6.0836258992622545</v>
      </c>
      <c r="BC153" s="47">
        <f>BC150/((BC141*$D$15)+BC150*BC144)</f>
        <v>6.1990947918823984</v>
      </c>
      <c r="BD153" s="47">
        <f>BD150/((BD141*$D$15)+BD150*BD144)</f>
        <v>6.3565742109998036</v>
      </c>
      <c r="BE153" s="47">
        <f>BE150/((BE141*$D$15)+BE150*BE144)</f>
        <v>5.9679518758355714</v>
      </c>
      <c r="BH153" s="47">
        <f>BH150/((BH141*$D$15)+BH150*BH144)</f>
        <v>4.1952999627213741</v>
      </c>
      <c r="BI153" s="47">
        <f>BI150/((BI141*$D$15)+BI150*BI144)</f>
        <v>6.0836258992622545</v>
      </c>
      <c r="BJ153" s="47">
        <f>BJ150/((BJ141*$D$15)+BJ150*BJ144)</f>
        <v>6.1990947918823984</v>
      </c>
      <c r="BK153" s="47">
        <f>BK150/((BK141*$D$15)+BK150*BK144)</f>
        <v>6.3565742109998036</v>
      </c>
      <c r="BL153" s="47">
        <f>BL150/((BL141*$D$15)+BL150*BL144)</f>
        <v>5.9679518758355714</v>
      </c>
      <c r="BO153" s="47">
        <f>BO150/((BO141*$D$15)+BO150*BO144)</f>
        <v>4.1952999627213741</v>
      </c>
      <c r="BP153" s="47">
        <f>BP150/((BP141*$D$15)+BP150*BP144)</f>
        <v>6.0836258992622545</v>
      </c>
      <c r="BQ153" s="47">
        <f>BQ150/((BQ141*$D$15)+BQ150*BQ144)</f>
        <v>6.1990947918823984</v>
      </c>
      <c r="BR153" s="47">
        <f>BR150/((BR141*$D$15)+BR150*BR144)</f>
        <v>6.3565742109998036</v>
      </c>
      <c r="BS153" s="47">
        <f>BS150/((BS141*$D$15)+BS150*BS144)</f>
        <v>5.9679518758355714</v>
      </c>
      <c r="BV153" s="47">
        <f>BV150/((BV141*$D$15)+BV150*BV144)</f>
        <v>4.1952999627213741</v>
      </c>
      <c r="BW153" s="47">
        <f>BW150/((BW141*$D$15)+BW150*BW144)</f>
        <v>6.0836258992622545</v>
      </c>
      <c r="BX153" s="47">
        <f>BX150/((BX141*$D$15)+BX150*BX144)</f>
        <v>6.1990947918823984</v>
      </c>
      <c r="BY153" s="47">
        <f>BY150/((BY141*$D$15)+BY150*BY144)</f>
        <v>6.3565742109998036</v>
      </c>
      <c r="BZ153" s="47">
        <f>BZ150/((BZ141*$D$15)+BZ150*BZ144)</f>
        <v>5.9679518758355714</v>
      </c>
      <c r="CC153" s="47">
        <f>CC150/((CC141*$D$15)+CC150*CC144)</f>
        <v>4.1952999627213741</v>
      </c>
      <c r="CD153" s="47">
        <f>CD150/((CD141*$D$15)+CD150*CD144)</f>
        <v>6.0836258992622545</v>
      </c>
      <c r="CE153" s="47">
        <f>CE150/((CE141*$D$15)+CE150*CE144)</f>
        <v>6.1990947918823984</v>
      </c>
      <c r="CF153" s="47">
        <f>CF150/((CF141*$D$15)+CF150*CF144)</f>
        <v>6.3565742109998036</v>
      </c>
      <c r="CG153" s="47">
        <f>CG150/((CG141*$D$15)+CG150*CG144)</f>
        <v>5.9679518758355714</v>
      </c>
      <c r="CH153" s="142"/>
    </row>
    <row r="154" spans="1:86" ht="15.6" x14ac:dyDescent="0.3">
      <c r="A154" s="142"/>
      <c r="C154" s="46" t="s">
        <v>157</v>
      </c>
      <c r="D154" s="48">
        <f>D149/((D142+D151+D152)*$BA$15+(D150*D148))</f>
        <v>1.1258559115523605</v>
      </c>
      <c r="E154" s="48">
        <f t="shared" ref="E154:H154" si="762">E149/((E142+E151+E152)*$BA$15+(E150*E148))</f>
        <v>1.3783116844672454</v>
      </c>
      <c r="F154" s="48">
        <f t="shared" si="762"/>
        <v>1.3904687007662211</v>
      </c>
      <c r="G154" s="48">
        <f t="shared" si="762"/>
        <v>1.4068471716907158</v>
      </c>
      <c r="H154" s="48">
        <f t="shared" si="762"/>
        <v>1.3596455519299784</v>
      </c>
      <c r="K154" s="48">
        <f>K149/((K142+K151+K152)*$BA$15+(K150*K148))</f>
        <v>0.95145445808358931</v>
      </c>
      <c r="L154" s="48">
        <f t="shared" ref="L154:O154" si="763">L149/((L142+L151+L152)*$BA$15+(L150*L148))</f>
        <v>1.1648034027790175</v>
      </c>
      <c r="M154" s="48">
        <f t="shared" si="763"/>
        <v>1.1750772284399822</v>
      </c>
      <c r="N154" s="48">
        <f t="shared" si="763"/>
        <v>1.1889185815099466</v>
      </c>
      <c r="O154" s="48">
        <f t="shared" si="763"/>
        <v>1.1490287598291271</v>
      </c>
      <c r="R154" s="48">
        <f>R149/((R142+R151+R152)*$BA$15+(R150*R148))</f>
        <v>1.3002573650211318</v>
      </c>
      <c r="S154" s="48">
        <f t="shared" ref="S154:V154" si="764">S149/((S142+S151+S152)*$BA$15+(S150*S148))</f>
        <v>1.5918199661554733</v>
      </c>
      <c r="T154" s="48">
        <f t="shared" si="764"/>
        <v>1.6058601730924602</v>
      </c>
      <c r="U154" s="48">
        <f t="shared" si="764"/>
        <v>1.6247757618714851</v>
      </c>
      <c r="V154" s="48">
        <f t="shared" si="764"/>
        <v>1.5702623440308296</v>
      </c>
      <c r="Y154" s="48">
        <f>Y149/((Y142+Y151+Y152)*$BA$15+(Y150*Y148))</f>
        <v>0.95866358835556242</v>
      </c>
      <c r="Z154" s="48">
        <f t="shared" ref="Z154:AC154" si="765">Z149/((Z142+Z151+Z152)*$BA$15+(Z150*Z148))</f>
        <v>1.1358073984874197</v>
      </c>
      <c r="AA154" s="48">
        <f t="shared" si="765"/>
        <v>1.1440500714595991</v>
      </c>
      <c r="AB154" s="48">
        <f t="shared" si="765"/>
        <v>1.1551146619211117</v>
      </c>
      <c r="AC154" s="48">
        <f t="shared" si="765"/>
        <v>1.1231015138741871</v>
      </c>
      <c r="AF154" s="48">
        <f>AF149/((AF142+AF151+AF152)*$BA$15+(AF150*AF148))</f>
        <v>1.3636844641777413</v>
      </c>
      <c r="AG154" s="48">
        <f t="shared" ref="AG154:AJ154" si="766">AG149/((AG142+AG151+AG152)*$BA$15+(AG150*AG148))</f>
        <v>1.7524808620055561</v>
      </c>
      <c r="AH154" s="48">
        <f t="shared" si="766"/>
        <v>1.7721814786907035</v>
      </c>
      <c r="AI154" s="48">
        <f t="shared" si="766"/>
        <v>1.7988730364352494</v>
      </c>
      <c r="AJ154" s="48">
        <f t="shared" si="766"/>
        <v>1.722415093612792</v>
      </c>
      <c r="AK154" s="142"/>
      <c r="AX154" s="142"/>
      <c r="AZ154" s="46" t="s">
        <v>157</v>
      </c>
      <c r="BA154" s="48">
        <f>BA149/((BA142+BA151+BA152)*$BA$15+(BA150*BA148))</f>
        <v>1.3379502861981507</v>
      </c>
      <c r="BB154" s="48">
        <f t="shared" ref="BB154:BE154" si="767">BB149/((BB142+BB151+BB152)*$BA$15+(BB150*BB148))</f>
        <v>1.5980219560809918</v>
      </c>
      <c r="BC154" s="48">
        <f t="shared" si="767"/>
        <v>1.6102259838682424</v>
      </c>
      <c r="BD154" s="48">
        <f t="shared" si="767"/>
        <v>1.6266225957901992</v>
      </c>
      <c r="BE154" s="48">
        <f t="shared" si="767"/>
        <v>1.5792277501349847</v>
      </c>
      <c r="BG154" s="166"/>
      <c r="BH154" s="48">
        <f>BH149/((BH142+BH151+BH152)*$BA$15+(BH150*BH148))</f>
        <v>1.1306942135625502</v>
      </c>
      <c r="BI154" s="48">
        <f t="shared" ref="BI154:BL154" si="768">BI149/((BI142+BI151+BI152)*$BA$15+(BI150*BI148))</f>
        <v>1.3504793096767476</v>
      </c>
      <c r="BJ154" s="48">
        <f t="shared" si="768"/>
        <v>1.3607928644803504</v>
      </c>
      <c r="BK154" s="48">
        <f t="shared" si="768"/>
        <v>1.3746495484045851</v>
      </c>
      <c r="BL154" s="48">
        <f t="shared" si="768"/>
        <v>1.3345964326140747</v>
      </c>
      <c r="BO154" s="48">
        <f>BO149/((BO142+BO151+BO152)*$BA$15+(BO150*BO148))</f>
        <v>1.545206358833751</v>
      </c>
      <c r="BP154" s="48">
        <f t="shared" ref="BP154:BS154" si="769">BP149/((BP142+BP151+BP152)*$BA$15+(BP150*BP148))</f>
        <v>1.8455646024852359</v>
      </c>
      <c r="BQ154" s="48">
        <f t="shared" si="769"/>
        <v>1.8596591032561343</v>
      </c>
      <c r="BR154" s="48">
        <f t="shared" si="769"/>
        <v>1.8785956431758128</v>
      </c>
      <c r="BS154" s="48">
        <f t="shared" si="769"/>
        <v>1.8238590676558946</v>
      </c>
      <c r="BV154" s="48">
        <f>BV149/((BV142+BV151+BV152)*$BA$15+(BV150*BV148))</f>
        <v>1.1082572426222943</v>
      </c>
      <c r="BW154" s="48">
        <f t="shared" ref="BW154:BZ154" si="770">BW149/((BW142+BW151+BW152)*$BA$15+(BW150*BW148))</f>
        <v>1.2809357344912609</v>
      </c>
      <c r="BX154" s="48">
        <f t="shared" si="770"/>
        <v>1.2887652479206779</v>
      </c>
      <c r="BY154" s="48">
        <f t="shared" si="770"/>
        <v>1.299247295448519</v>
      </c>
      <c r="BZ154" s="48">
        <f t="shared" si="770"/>
        <v>1.2688317639962114</v>
      </c>
      <c r="CC154" s="48">
        <f>CC149/((CC142+CC151+CC152)*$BA$15+(CC150*CC148))</f>
        <v>1.6877458659902627</v>
      </c>
      <c r="CD154" s="48">
        <f t="shared" ref="CD154:CG154" si="771">CD149/((CD142+CD151+CD152)*$BA$15+(CD150*CD148))</f>
        <v>2.1237375758832715</v>
      </c>
      <c r="CE154" s="48">
        <f t="shared" si="771"/>
        <v>2.1453464380883136</v>
      </c>
      <c r="CF154" s="48">
        <f t="shared" si="771"/>
        <v>2.1745507833709516</v>
      </c>
      <c r="CG154" s="48">
        <f t="shared" si="771"/>
        <v>2.0906714651605918</v>
      </c>
      <c r="CH154" s="142"/>
    </row>
    <row r="155" spans="1:86" x14ac:dyDescent="0.3">
      <c r="A155" s="142"/>
      <c r="AK155" s="142"/>
      <c r="AX155" s="142"/>
      <c r="CH155" s="142"/>
    </row>
    <row r="156" spans="1:86" ht="14.4" customHeight="1" x14ac:dyDescent="0.3">
      <c r="A156" s="142"/>
      <c r="E156" s="595" t="s">
        <v>480</v>
      </c>
      <c r="F156" s="595"/>
      <c r="G156" s="595"/>
      <c r="L156" s="595" t="s">
        <v>481</v>
      </c>
      <c r="M156" s="595"/>
      <c r="N156" s="595"/>
      <c r="S156" s="595" t="s">
        <v>482</v>
      </c>
      <c r="T156" s="595"/>
      <c r="U156" s="595"/>
      <c r="Z156" s="595" t="s">
        <v>483</v>
      </c>
      <c r="AA156" s="595"/>
      <c r="AB156" s="595"/>
      <c r="AK156" s="142"/>
      <c r="AX156" s="142"/>
      <c r="BB156" s="595" t="s">
        <v>480</v>
      </c>
      <c r="BC156" s="595"/>
      <c r="BD156" s="595"/>
      <c r="BI156" s="595" t="s">
        <v>481</v>
      </c>
      <c r="BJ156" s="595"/>
      <c r="BK156" s="595"/>
      <c r="BP156" s="595" t="s">
        <v>482</v>
      </c>
      <c r="BQ156" s="595"/>
      <c r="BR156" s="595"/>
      <c r="BW156" s="595" t="s">
        <v>483</v>
      </c>
      <c r="BX156" s="595"/>
      <c r="BY156" s="595"/>
      <c r="CH156" s="142"/>
    </row>
    <row r="157" spans="1:86" x14ac:dyDescent="0.3">
      <c r="A157" s="142"/>
      <c r="E157" s="583"/>
      <c r="F157" s="583"/>
      <c r="G157" s="583"/>
      <c r="L157" s="583"/>
      <c r="M157" s="583"/>
      <c r="N157" s="583"/>
      <c r="S157" s="583"/>
      <c r="T157" s="583"/>
      <c r="U157" s="583"/>
      <c r="Z157" s="583"/>
      <c r="AA157" s="583"/>
      <c r="AB157" s="583"/>
      <c r="AK157" s="142"/>
      <c r="AX157" s="142"/>
      <c r="BB157" s="583"/>
      <c r="BC157" s="583"/>
      <c r="BD157" s="583"/>
      <c r="BI157" s="583"/>
      <c r="BJ157" s="583"/>
      <c r="BK157" s="583"/>
      <c r="BP157" s="583"/>
      <c r="BQ157" s="583"/>
      <c r="BR157" s="583"/>
      <c r="BW157" s="583"/>
      <c r="BX157" s="583"/>
      <c r="BY157" s="583"/>
      <c r="CH157" s="142"/>
    </row>
    <row r="158" spans="1:86" x14ac:dyDescent="0.3">
      <c r="A158" s="142"/>
      <c r="C158" s="42" t="s">
        <v>301</v>
      </c>
      <c r="D158" s="43">
        <f t="shared" ref="D158:H159" si="772">D104</f>
        <v>2219347.0496833669</v>
      </c>
      <c r="E158" s="43">
        <f t="shared" si="772"/>
        <v>1409157.9752042</v>
      </c>
      <c r="F158" s="43">
        <f t="shared" si="772"/>
        <v>1373438.4699958665</v>
      </c>
      <c r="G158" s="43">
        <f t="shared" si="772"/>
        <v>1327338.5298917</v>
      </c>
      <c r="H158" s="43">
        <f t="shared" si="772"/>
        <v>1427408.5976000333</v>
      </c>
      <c r="K158" s="43">
        <f t="shared" ref="K158:O159" si="773">K104</f>
        <v>2219347.0496833669</v>
      </c>
      <c r="L158" s="43">
        <f t="shared" si="773"/>
        <v>1409157.9752042</v>
      </c>
      <c r="M158" s="43">
        <f t="shared" si="773"/>
        <v>1373438.4699958665</v>
      </c>
      <c r="N158" s="43">
        <f t="shared" si="773"/>
        <v>1327338.5298917</v>
      </c>
      <c r="O158" s="43">
        <f t="shared" si="773"/>
        <v>1427408.5976000333</v>
      </c>
      <c r="R158" s="43">
        <f t="shared" ref="R158:V159" si="774">R104</f>
        <v>2219347.0496833669</v>
      </c>
      <c r="S158" s="43">
        <f t="shared" si="774"/>
        <v>1409157.9752042</v>
      </c>
      <c r="T158" s="43">
        <f t="shared" si="774"/>
        <v>1373438.4699958665</v>
      </c>
      <c r="U158" s="43">
        <f t="shared" si="774"/>
        <v>1327338.5298917</v>
      </c>
      <c r="V158" s="43">
        <f t="shared" si="774"/>
        <v>1427408.5976000333</v>
      </c>
      <c r="Y158" s="43">
        <f t="shared" ref="Y158:AC159" si="775">Y104</f>
        <v>2219347.0496833669</v>
      </c>
      <c r="Z158" s="43">
        <f t="shared" si="775"/>
        <v>1409157.9752042</v>
      </c>
      <c r="AA158" s="43">
        <f t="shared" si="775"/>
        <v>1373438.4699958665</v>
      </c>
      <c r="AB158" s="43">
        <f t="shared" si="775"/>
        <v>1327338.5298917</v>
      </c>
      <c r="AC158" s="43">
        <f t="shared" si="775"/>
        <v>1427408.5976000333</v>
      </c>
      <c r="AK158" s="142"/>
      <c r="AX158" s="142"/>
      <c r="AZ158" s="42" t="s">
        <v>301</v>
      </c>
      <c r="BA158" s="43">
        <f t="shared" ref="BA158:BE159" si="776">BA104</f>
        <v>2219347.0496833669</v>
      </c>
      <c r="BB158" s="43">
        <f t="shared" si="776"/>
        <v>1409157.9752042</v>
      </c>
      <c r="BC158" s="43">
        <f t="shared" si="776"/>
        <v>1373438.4699958665</v>
      </c>
      <c r="BD158" s="43">
        <f t="shared" si="776"/>
        <v>1327338.5298917</v>
      </c>
      <c r="BE158" s="43">
        <f t="shared" si="776"/>
        <v>1427408.5976000333</v>
      </c>
      <c r="BH158" s="43">
        <f t="shared" ref="BH158:BL159" si="777">BH104</f>
        <v>2219347.0496833669</v>
      </c>
      <c r="BI158" s="43">
        <f t="shared" si="777"/>
        <v>1409157.9752042</v>
      </c>
      <c r="BJ158" s="43">
        <f t="shared" si="777"/>
        <v>1373438.4699958665</v>
      </c>
      <c r="BK158" s="43">
        <f t="shared" si="777"/>
        <v>1327338.5298917</v>
      </c>
      <c r="BL158" s="43">
        <f t="shared" si="777"/>
        <v>1427408.5976000333</v>
      </c>
      <c r="BO158" s="43">
        <f t="shared" ref="BO158:BS159" si="778">BO104</f>
        <v>2219347.0496833669</v>
      </c>
      <c r="BP158" s="43">
        <f t="shared" si="778"/>
        <v>1409157.9752042</v>
      </c>
      <c r="BQ158" s="43">
        <f t="shared" si="778"/>
        <v>1373438.4699958665</v>
      </c>
      <c r="BR158" s="43">
        <f t="shared" si="778"/>
        <v>1327338.5298917</v>
      </c>
      <c r="BS158" s="43">
        <f t="shared" si="778"/>
        <v>1427408.5976000333</v>
      </c>
      <c r="BV158" s="43">
        <f t="shared" ref="BV158:BZ159" si="779">BV104</f>
        <v>2219347.0496833669</v>
      </c>
      <c r="BW158" s="43">
        <f t="shared" si="779"/>
        <v>1409157.9752042</v>
      </c>
      <c r="BX158" s="43">
        <f t="shared" si="779"/>
        <v>1373438.4699958665</v>
      </c>
      <c r="BY158" s="43">
        <f t="shared" si="779"/>
        <v>1327338.5298917</v>
      </c>
      <c r="BZ158" s="43">
        <f t="shared" si="779"/>
        <v>1427408.5976000333</v>
      </c>
      <c r="CH158" s="142"/>
    </row>
    <row r="159" spans="1:86" x14ac:dyDescent="0.3">
      <c r="A159" s="142"/>
      <c r="C159" s="42" t="s">
        <v>302</v>
      </c>
      <c r="D159" s="43">
        <f t="shared" si="772"/>
        <v>2441281.7546517034</v>
      </c>
      <c r="E159" s="43">
        <f t="shared" si="772"/>
        <v>1550073.7727246201</v>
      </c>
      <c r="F159" s="43">
        <f t="shared" si="772"/>
        <v>1510782.3169954531</v>
      </c>
      <c r="G159" s="43">
        <f t="shared" si="772"/>
        <v>1460072.38288087</v>
      </c>
      <c r="H159" s="43">
        <f t="shared" si="772"/>
        <v>1570149.4573600367</v>
      </c>
      <c r="K159" s="43">
        <f t="shared" si="773"/>
        <v>2441281.7546517034</v>
      </c>
      <c r="L159" s="43">
        <f t="shared" si="773"/>
        <v>1550073.7727246201</v>
      </c>
      <c r="M159" s="43">
        <f t="shared" si="773"/>
        <v>1510782.3169954531</v>
      </c>
      <c r="N159" s="43">
        <f t="shared" si="773"/>
        <v>1460072.38288087</v>
      </c>
      <c r="O159" s="43">
        <f t="shared" si="773"/>
        <v>1570149.4573600367</v>
      </c>
      <c r="R159" s="43">
        <f t="shared" si="774"/>
        <v>2441281.7546517034</v>
      </c>
      <c r="S159" s="43">
        <f t="shared" si="774"/>
        <v>1550073.7727246201</v>
      </c>
      <c r="T159" s="43">
        <f t="shared" si="774"/>
        <v>1510782.3169954531</v>
      </c>
      <c r="U159" s="43">
        <f t="shared" si="774"/>
        <v>1460072.38288087</v>
      </c>
      <c r="V159" s="43">
        <f t="shared" si="774"/>
        <v>1570149.4573600367</v>
      </c>
      <c r="Y159" s="43">
        <f t="shared" si="775"/>
        <v>2441281.7546517034</v>
      </c>
      <c r="Z159" s="43">
        <f t="shared" si="775"/>
        <v>1550073.7727246201</v>
      </c>
      <c r="AA159" s="43">
        <f t="shared" si="775"/>
        <v>1510782.3169954531</v>
      </c>
      <c r="AB159" s="43">
        <f t="shared" si="775"/>
        <v>1460072.38288087</v>
      </c>
      <c r="AC159" s="43">
        <f t="shared" si="775"/>
        <v>1570149.4573600367</v>
      </c>
      <c r="AK159" s="142"/>
      <c r="AX159" s="142"/>
      <c r="AZ159" s="42" t="s">
        <v>302</v>
      </c>
      <c r="BA159" s="43">
        <f t="shared" si="776"/>
        <v>2441281.7546517034</v>
      </c>
      <c r="BB159" s="43">
        <f t="shared" si="776"/>
        <v>1550073.7727246201</v>
      </c>
      <c r="BC159" s="43">
        <f t="shared" si="776"/>
        <v>1510782.3169954531</v>
      </c>
      <c r="BD159" s="43">
        <f t="shared" si="776"/>
        <v>1460072.38288087</v>
      </c>
      <c r="BE159" s="43">
        <f t="shared" si="776"/>
        <v>1570149.4573600367</v>
      </c>
      <c r="BH159" s="43">
        <f t="shared" si="777"/>
        <v>2441281.7546517034</v>
      </c>
      <c r="BI159" s="43">
        <f t="shared" si="777"/>
        <v>1550073.7727246201</v>
      </c>
      <c r="BJ159" s="43">
        <f t="shared" si="777"/>
        <v>1510782.3169954531</v>
      </c>
      <c r="BK159" s="43">
        <f t="shared" si="777"/>
        <v>1460072.38288087</v>
      </c>
      <c r="BL159" s="43">
        <f t="shared" si="777"/>
        <v>1570149.4573600367</v>
      </c>
      <c r="BO159" s="43">
        <f t="shared" si="778"/>
        <v>2441281.7546517034</v>
      </c>
      <c r="BP159" s="43">
        <f t="shared" si="778"/>
        <v>1550073.7727246201</v>
      </c>
      <c r="BQ159" s="43">
        <f t="shared" si="778"/>
        <v>1510782.3169954531</v>
      </c>
      <c r="BR159" s="43">
        <f t="shared" si="778"/>
        <v>1460072.38288087</v>
      </c>
      <c r="BS159" s="43">
        <f t="shared" si="778"/>
        <v>1570149.4573600367</v>
      </c>
      <c r="BV159" s="43">
        <f t="shared" si="779"/>
        <v>2441281.7546517034</v>
      </c>
      <c r="BW159" s="43">
        <f t="shared" si="779"/>
        <v>1550073.7727246201</v>
      </c>
      <c r="BX159" s="43">
        <f t="shared" si="779"/>
        <v>1510782.3169954531</v>
      </c>
      <c r="BY159" s="43">
        <f t="shared" si="779"/>
        <v>1460072.38288087</v>
      </c>
      <c r="BZ159" s="43">
        <f t="shared" si="779"/>
        <v>1570149.4573600367</v>
      </c>
      <c r="CH159" s="142"/>
    </row>
    <row r="160" spans="1:86" x14ac:dyDescent="0.3">
      <c r="A160" s="142"/>
      <c r="C160" s="42" t="s">
        <v>334</v>
      </c>
      <c r="D160" s="43">
        <f>D133</f>
        <v>437500</v>
      </c>
      <c r="E160" s="43">
        <f>E133</f>
        <v>437500</v>
      </c>
      <c r="F160" s="43">
        <f>F133</f>
        <v>437500</v>
      </c>
      <c r="G160" s="43">
        <f>G133</f>
        <v>437500</v>
      </c>
      <c r="H160" s="43">
        <f>H133</f>
        <v>437500</v>
      </c>
      <c r="K160" s="43">
        <f>K133</f>
        <v>437500</v>
      </c>
      <c r="L160" s="43">
        <f>L133</f>
        <v>437500</v>
      </c>
      <c r="M160" s="43">
        <f>M133</f>
        <v>437500</v>
      </c>
      <c r="N160" s="43">
        <f>N133</f>
        <v>437500</v>
      </c>
      <c r="O160" s="43">
        <f>O133</f>
        <v>437500</v>
      </c>
      <c r="R160" s="43">
        <f>R133</f>
        <v>437500</v>
      </c>
      <c r="S160" s="43">
        <f>S133</f>
        <v>437500</v>
      </c>
      <c r="T160" s="43">
        <f>T133</f>
        <v>437500</v>
      </c>
      <c r="U160" s="43">
        <f>U133</f>
        <v>437500</v>
      </c>
      <c r="V160" s="43">
        <f>V133</f>
        <v>437500</v>
      </c>
      <c r="Y160" s="43">
        <f>Y133</f>
        <v>437500</v>
      </c>
      <c r="Z160" s="43">
        <f>Z133</f>
        <v>437500</v>
      </c>
      <c r="AA160" s="43">
        <f>AA133</f>
        <v>437500</v>
      </c>
      <c r="AB160" s="43">
        <f>AB133</f>
        <v>437500</v>
      </c>
      <c r="AC160" s="43">
        <f>AC133</f>
        <v>437500</v>
      </c>
      <c r="AK160" s="142"/>
      <c r="AX160" s="142"/>
      <c r="AZ160" s="42" t="s">
        <v>334</v>
      </c>
      <c r="BA160" s="43">
        <f>BA133</f>
        <v>437500</v>
      </c>
      <c r="BB160" s="43">
        <f>BB133</f>
        <v>437500</v>
      </c>
      <c r="BC160" s="43">
        <f>BC133</f>
        <v>437500</v>
      </c>
      <c r="BD160" s="43">
        <f>BD133</f>
        <v>437500</v>
      </c>
      <c r="BE160" s="43">
        <f>BE133</f>
        <v>437500</v>
      </c>
      <c r="BH160" s="43">
        <f>BH133</f>
        <v>437500</v>
      </c>
      <c r="BI160" s="43">
        <f>BI133</f>
        <v>437500</v>
      </c>
      <c r="BJ160" s="43">
        <f>BJ133</f>
        <v>437500</v>
      </c>
      <c r="BK160" s="43">
        <f>BK133</f>
        <v>437500</v>
      </c>
      <c r="BL160" s="43">
        <f>BL133</f>
        <v>437500</v>
      </c>
      <c r="BO160" s="43">
        <f>BO133</f>
        <v>437500</v>
      </c>
      <c r="BP160" s="43">
        <f>BP133</f>
        <v>437500</v>
      </c>
      <c r="BQ160" s="43">
        <f>BQ133</f>
        <v>437500</v>
      </c>
      <c r="BR160" s="43">
        <f>BR133</f>
        <v>437500</v>
      </c>
      <c r="BS160" s="43">
        <f>BS133</f>
        <v>437500</v>
      </c>
      <c r="BV160" s="43">
        <f>BV133</f>
        <v>437500</v>
      </c>
      <c r="BW160" s="43">
        <f>BW133</f>
        <v>437500</v>
      </c>
      <c r="BX160" s="43">
        <f>BX133</f>
        <v>437500</v>
      </c>
      <c r="BY160" s="43">
        <f>BY133</f>
        <v>437500</v>
      </c>
      <c r="BZ160" s="43">
        <f>BZ133</f>
        <v>437500</v>
      </c>
      <c r="CH160" s="142"/>
    </row>
    <row r="161" spans="1:86" x14ac:dyDescent="0.3">
      <c r="A161" s="142"/>
      <c r="C161" s="42" t="s">
        <v>354</v>
      </c>
      <c r="D161" s="43">
        <f>EnU!$AB$48*(1000000/$D$11)</f>
        <v>26123.802942857146</v>
      </c>
      <c r="E161" s="43">
        <f>EnU!$AB$48*(1000000/$E$11)</f>
        <v>26123.802942857146</v>
      </c>
      <c r="F161" s="43">
        <f>EnU!$AB$48*(1000000/$F$11)</f>
        <v>26123.802942857146</v>
      </c>
      <c r="G161" s="43">
        <f>EnU!$AB$48*(1000000/$G$11)</f>
        <v>26123.802942857146</v>
      </c>
      <c r="H161" s="43">
        <f>EnU!$AB$48*(1000000/$H$11)</f>
        <v>26123.802942857146</v>
      </c>
      <c r="K161" s="43">
        <f>EnU!$AB$48*(1000000/$D$11)</f>
        <v>26123.802942857146</v>
      </c>
      <c r="L161" s="43">
        <f>EnU!$AB$48*(1000000/$E$11)</f>
        <v>26123.802942857146</v>
      </c>
      <c r="M161" s="43">
        <f>EnU!$AB$48*(1000000/$F$11)</f>
        <v>26123.802942857146</v>
      </c>
      <c r="N161" s="43">
        <f>EnU!$AB$48*(1000000/$G$11)</f>
        <v>26123.802942857146</v>
      </c>
      <c r="O161" s="43">
        <f>EnU!$AB$48*(1000000/$H$11)</f>
        <v>26123.802942857146</v>
      </c>
      <c r="R161" s="43">
        <f>EnU!$AB$48*(1000000/$D$11)</f>
        <v>26123.802942857146</v>
      </c>
      <c r="S161" s="43">
        <f>EnU!$AB$48*(1000000/$E$11)</f>
        <v>26123.802942857146</v>
      </c>
      <c r="T161" s="43">
        <f>EnU!$AB$48*(1000000/$F$11)</f>
        <v>26123.802942857146</v>
      </c>
      <c r="U161" s="43">
        <f>EnU!$AB$48*(1000000/$G$11)</f>
        <v>26123.802942857146</v>
      </c>
      <c r="V161" s="43">
        <f>EnU!$AB$48*(1000000/$H$11)</f>
        <v>26123.802942857146</v>
      </c>
      <c r="Y161" s="43">
        <f>EnU!$AB$48*(1000000/$D$11)</f>
        <v>26123.802942857146</v>
      </c>
      <c r="Z161" s="43">
        <f>EnU!$AB$48*(1000000/$E$11)</f>
        <v>26123.802942857146</v>
      </c>
      <c r="AA161" s="43">
        <f>EnU!$AB$48*(1000000/$F$11)</f>
        <v>26123.802942857146</v>
      </c>
      <c r="AB161" s="43">
        <f>EnU!$AB$48*(1000000/$G$11)</f>
        <v>26123.802942857146</v>
      </c>
      <c r="AC161" s="43">
        <f>EnU!$AB$48*(1000000/$H$11)</f>
        <v>26123.802942857146</v>
      </c>
      <c r="AK161" s="142"/>
      <c r="AX161" s="142"/>
      <c r="AZ161" s="42" t="s">
        <v>354</v>
      </c>
      <c r="BA161" s="43">
        <f>EnU!$AB$48*(1000000/$D$11)</f>
        <v>26123.802942857146</v>
      </c>
      <c r="BB161" s="43">
        <f>EnU!$AB$48*(1000000/$E$11)</f>
        <v>26123.802942857146</v>
      </c>
      <c r="BC161" s="43">
        <f>EnU!$AB$48*(1000000/$F$11)</f>
        <v>26123.802942857146</v>
      </c>
      <c r="BD161" s="43">
        <f>EnU!$AB$48*(1000000/$G$11)</f>
        <v>26123.802942857146</v>
      </c>
      <c r="BE161" s="43">
        <f>EnU!$AB$48*(1000000/$H$11)</f>
        <v>26123.802942857146</v>
      </c>
      <c r="BH161" s="43">
        <f>EnU!$AB$48*(1000000/$D$11)</f>
        <v>26123.802942857146</v>
      </c>
      <c r="BI161" s="43">
        <f>EnU!$AB$48*(1000000/$E$11)</f>
        <v>26123.802942857146</v>
      </c>
      <c r="BJ161" s="43">
        <f>EnU!$AB$48*(1000000/$F$11)</f>
        <v>26123.802942857146</v>
      </c>
      <c r="BK161" s="43">
        <f>EnU!$AB$48*(1000000/$G$11)</f>
        <v>26123.802942857146</v>
      </c>
      <c r="BL161" s="43">
        <f>EnU!$AB$48*(1000000/$H$11)</f>
        <v>26123.802942857146</v>
      </c>
      <c r="BO161" s="43">
        <f>EnU!$AB$48*(1000000/$D$11)</f>
        <v>26123.802942857146</v>
      </c>
      <c r="BP161" s="43">
        <f>EnU!$AB$48*(1000000/$E$11)</f>
        <v>26123.802942857146</v>
      </c>
      <c r="BQ161" s="43">
        <f>EnU!$AB$48*(1000000/$F$11)</f>
        <v>26123.802942857146</v>
      </c>
      <c r="BR161" s="43">
        <f>EnU!$AB$48*(1000000/$G$11)</f>
        <v>26123.802942857146</v>
      </c>
      <c r="BS161" s="43">
        <f>EnU!$AB$48*(1000000/$H$11)</f>
        <v>26123.802942857146</v>
      </c>
      <c r="BV161" s="43">
        <f>EnU!$AB$48*(1000000/$D$11)</f>
        <v>26123.802942857146</v>
      </c>
      <c r="BW161" s="43">
        <f>EnU!$AB$48*(1000000/$E$11)</f>
        <v>26123.802942857146</v>
      </c>
      <c r="BX161" s="43">
        <f>EnU!$AB$48*(1000000/$F$11)</f>
        <v>26123.802942857146</v>
      </c>
      <c r="BY161" s="43">
        <f>EnU!$AB$48*(1000000/$G$11)</f>
        <v>26123.802942857146</v>
      </c>
      <c r="BZ161" s="43">
        <f>EnU!$AB$48*(1000000/$H$11)</f>
        <v>26123.802942857146</v>
      </c>
      <c r="CH161" s="142"/>
    </row>
    <row r="162" spans="1:86" x14ac:dyDescent="0.3">
      <c r="A162" s="142"/>
      <c r="C162" s="42" t="s">
        <v>455</v>
      </c>
      <c r="D162" s="43">
        <f>SUMA(D159:D161)</f>
        <v>2904905.5575945606</v>
      </c>
      <c r="E162" s="43">
        <f t="shared" ref="E162" si="780">SUMA(E159:E161)</f>
        <v>2013697.5756674772</v>
      </c>
      <c r="F162" s="43">
        <f t="shared" ref="F162" si="781">SUMA(F159:F161)</f>
        <v>1974406.1199383102</v>
      </c>
      <c r="G162" s="43">
        <f t="shared" ref="G162" si="782">SUMA(G159:G161)</f>
        <v>1923696.1858237272</v>
      </c>
      <c r="H162" s="43">
        <f t="shared" ref="H162" si="783">SUMA(H159:H161)</f>
        <v>2033773.2603028938</v>
      </c>
      <c r="K162" s="43">
        <f>SUMA(K159:K161)</f>
        <v>2904905.5575945606</v>
      </c>
      <c r="L162" s="43">
        <f t="shared" ref="L162" si="784">SUMA(L159:L161)</f>
        <v>2013697.5756674772</v>
      </c>
      <c r="M162" s="43">
        <f t="shared" ref="M162" si="785">SUMA(M159:M161)</f>
        <v>1974406.1199383102</v>
      </c>
      <c r="N162" s="43">
        <f t="shared" ref="N162" si="786">SUMA(N159:N161)</f>
        <v>1923696.1858237272</v>
      </c>
      <c r="O162" s="43">
        <f t="shared" ref="O162" si="787">SUMA(O159:O161)</f>
        <v>2033773.2603028938</v>
      </c>
      <c r="R162" s="43">
        <f>SUMA(R159:R161)</f>
        <v>2904905.5575945606</v>
      </c>
      <c r="S162" s="43">
        <f t="shared" ref="S162" si="788">SUMA(S159:S161)</f>
        <v>2013697.5756674772</v>
      </c>
      <c r="T162" s="43">
        <f t="shared" ref="T162" si="789">SUMA(T159:T161)</f>
        <v>1974406.1199383102</v>
      </c>
      <c r="U162" s="43">
        <f t="shared" ref="U162" si="790">SUMA(U159:U161)</f>
        <v>1923696.1858237272</v>
      </c>
      <c r="V162" s="43">
        <f t="shared" ref="V162" si="791">SUMA(V159:V161)</f>
        <v>2033773.2603028938</v>
      </c>
      <c r="Y162" s="43">
        <f>SUMA(Y159:Y161)</f>
        <v>2904905.5575945606</v>
      </c>
      <c r="Z162" s="43">
        <f t="shared" ref="Z162" si="792">SUMA(Z159:Z161)</f>
        <v>2013697.5756674772</v>
      </c>
      <c r="AA162" s="43">
        <f t="shared" ref="AA162" si="793">SUMA(AA159:AA161)</f>
        <v>1974406.1199383102</v>
      </c>
      <c r="AB162" s="43">
        <f t="shared" ref="AB162" si="794">SUMA(AB159:AB161)</f>
        <v>1923696.1858237272</v>
      </c>
      <c r="AC162" s="43">
        <f t="shared" ref="AC162" si="795">SUMA(AC159:AC161)</f>
        <v>2033773.2603028938</v>
      </c>
      <c r="AK162" s="142"/>
      <c r="AX162" s="142"/>
      <c r="AZ162" s="42" t="s">
        <v>455</v>
      </c>
      <c r="BA162" s="43">
        <f>SUMA(BA159:BA161)</f>
        <v>2904905.5575945606</v>
      </c>
      <c r="BB162" s="43">
        <f t="shared" ref="BB162" si="796">SUMA(BB159:BB161)</f>
        <v>2013697.5756674772</v>
      </c>
      <c r="BC162" s="43">
        <f t="shared" ref="BC162" si="797">SUMA(BC159:BC161)</f>
        <v>1974406.1199383102</v>
      </c>
      <c r="BD162" s="43">
        <f t="shared" ref="BD162" si="798">SUMA(BD159:BD161)</f>
        <v>1923696.1858237272</v>
      </c>
      <c r="BE162" s="43">
        <f t="shared" ref="BE162" si="799">SUMA(BE159:BE161)</f>
        <v>2033773.2603028938</v>
      </c>
      <c r="BH162" s="43">
        <f>SUMA(BH159:BH161)</f>
        <v>2904905.5575945606</v>
      </c>
      <c r="BI162" s="43">
        <f t="shared" ref="BI162" si="800">SUMA(BI159:BI161)</f>
        <v>2013697.5756674772</v>
      </c>
      <c r="BJ162" s="43">
        <f t="shared" ref="BJ162" si="801">SUMA(BJ159:BJ161)</f>
        <v>1974406.1199383102</v>
      </c>
      <c r="BK162" s="43">
        <f t="shared" ref="BK162" si="802">SUMA(BK159:BK161)</f>
        <v>1923696.1858237272</v>
      </c>
      <c r="BL162" s="43">
        <f t="shared" ref="BL162" si="803">SUMA(BL159:BL161)</f>
        <v>2033773.2603028938</v>
      </c>
      <c r="BO162" s="43">
        <f>SUMA(BO159:BO161)</f>
        <v>2904905.5575945606</v>
      </c>
      <c r="BP162" s="43">
        <f t="shared" ref="BP162" si="804">SUMA(BP159:BP161)</f>
        <v>2013697.5756674772</v>
      </c>
      <c r="BQ162" s="43">
        <f t="shared" ref="BQ162" si="805">SUMA(BQ159:BQ161)</f>
        <v>1974406.1199383102</v>
      </c>
      <c r="BR162" s="43">
        <f t="shared" ref="BR162" si="806">SUMA(BR159:BR161)</f>
        <v>1923696.1858237272</v>
      </c>
      <c r="BS162" s="43">
        <f t="shared" ref="BS162" si="807">SUMA(BS159:BS161)</f>
        <v>2033773.2603028938</v>
      </c>
      <c r="BV162" s="43">
        <f>SUMA(BV159:BV161)</f>
        <v>2904905.5575945606</v>
      </c>
      <c r="BW162" s="43">
        <f t="shared" ref="BW162" si="808">SUMA(BW159:BW161)</f>
        <v>2013697.5756674772</v>
      </c>
      <c r="BX162" s="43">
        <f t="shared" ref="BX162" si="809">SUMA(BX159:BX161)</f>
        <v>1974406.1199383102</v>
      </c>
      <c r="BY162" s="43">
        <f t="shared" ref="BY162" si="810">SUMA(BY159:BY161)</f>
        <v>1923696.1858237272</v>
      </c>
      <c r="BZ162" s="43">
        <f t="shared" ref="BZ162" si="811">SUMA(BZ159:BZ161)</f>
        <v>2033773.2603028938</v>
      </c>
      <c r="CH162" s="142"/>
    </row>
    <row r="163" spans="1:86" x14ac:dyDescent="0.3">
      <c r="A163" s="142"/>
      <c r="C163" s="42" t="s">
        <v>1</v>
      </c>
      <c r="D163" s="316">
        <f t="shared" ref="D163:H167" si="812">D109</f>
        <v>0</v>
      </c>
      <c r="E163" s="316">
        <f t="shared" si="812"/>
        <v>0</v>
      </c>
      <c r="F163" s="316">
        <f t="shared" si="812"/>
        <v>0</v>
      </c>
      <c r="G163" s="316">
        <f t="shared" si="812"/>
        <v>0</v>
      </c>
      <c r="H163" s="316">
        <f t="shared" si="812"/>
        <v>0</v>
      </c>
      <c r="K163" s="43">
        <f t="shared" ref="K163:O167" si="813">K109</f>
        <v>0</v>
      </c>
      <c r="L163" s="43">
        <f t="shared" si="813"/>
        <v>0</v>
      </c>
      <c r="M163" s="43">
        <f t="shared" si="813"/>
        <v>0</v>
      </c>
      <c r="N163" s="43">
        <f t="shared" si="813"/>
        <v>0</v>
      </c>
      <c r="O163" s="43">
        <f t="shared" si="813"/>
        <v>0</v>
      </c>
      <c r="R163" s="43">
        <f t="shared" ref="R163:V167" si="814">R109</f>
        <v>0</v>
      </c>
      <c r="S163" s="43">
        <f t="shared" si="814"/>
        <v>0</v>
      </c>
      <c r="T163" s="43">
        <f t="shared" si="814"/>
        <v>0</v>
      </c>
      <c r="U163" s="43">
        <f t="shared" si="814"/>
        <v>0</v>
      </c>
      <c r="V163" s="43">
        <f t="shared" si="814"/>
        <v>0</v>
      </c>
      <c r="Y163" s="43">
        <f t="shared" ref="Y163:AC167" si="815">Y109</f>
        <v>0</v>
      </c>
      <c r="Z163" s="43">
        <f t="shared" si="815"/>
        <v>0</v>
      </c>
      <c r="AA163" s="43">
        <f t="shared" si="815"/>
        <v>0</v>
      </c>
      <c r="AB163" s="43">
        <f t="shared" si="815"/>
        <v>0</v>
      </c>
      <c r="AC163" s="43">
        <f t="shared" si="815"/>
        <v>0</v>
      </c>
      <c r="AK163" s="142"/>
      <c r="AX163" s="142"/>
      <c r="AZ163" s="42" t="s">
        <v>1</v>
      </c>
      <c r="BA163" s="316">
        <f t="shared" ref="BA163:BE167" si="816">BA109</f>
        <v>0</v>
      </c>
      <c r="BB163" s="316">
        <f t="shared" si="816"/>
        <v>0</v>
      </c>
      <c r="BC163" s="316">
        <f t="shared" si="816"/>
        <v>0</v>
      </c>
      <c r="BD163" s="316">
        <f t="shared" si="816"/>
        <v>0</v>
      </c>
      <c r="BE163" s="316">
        <f t="shared" si="816"/>
        <v>0</v>
      </c>
      <c r="BH163" s="43">
        <f t="shared" ref="BH163:BL167" si="817">BH109</f>
        <v>0</v>
      </c>
      <c r="BI163" s="43">
        <f t="shared" si="817"/>
        <v>0</v>
      </c>
      <c r="BJ163" s="43">
        <f t="shared" si="817"/>
        <v>0</v>
      </c>
      <c r="BK163" s="43">
        <f t="shared" si="817"/>
        <v>0</v>
      </c>
      <c r="BL163" s="43">
        <f t="shared" si="817"/>
        <v>0</v>
      </c>
      <c r="BO163" s="43">
        <f t="shared" ref="BO163:BS167" si="818">BO109</f>
        <v>0</v>
      </c>
      <c r="BP163" s="43">
        <f t="shared" si="818"/>
        <v>0</v>
      </c>
      <c r="BQ163" s="43">
        <f t="shared" si="818"/>
        <v>0</v>
      </c>
      <c r="BR163" s="43">
        <f t="shared" si="818"/>
        <v>0</v>
      </c>
      <c r="BS163" s="43">
        <f t="shared" si="818"/>
        <v>0</v>
      </c>
      <c r="BV163" s="43">
        <f t="shared" ref="BV163:BZ167" si="819">BV109</f>
        <v>0</v>
      </c>
      <c r="BW163" s="43">
        <f t="shared" si="819"/>
        <v>0</v>
      </c>
      <c r="BX163" s="43">
        <f t="shared" si="819"/>
        <v>0</v>
      </c>
      <c r="BY163" s="43">
        <f t="shared" si="819"/>
        <v>0</v>
      </c>
      <c r="BZ163" s="43">
        <f t="shared" si="819"/>
        <v>0</v>
      </c>
      <c r="CH163" s="142"/>
    </row>
    <row r="164" spans="1:86" x14ac:dyDescent="0.3">
      <c r="A164" s="142"/>
      <c r="C164" s="42" t="s">
        <v>439</v>
      </c>
      <c r="D164" s="43">
        <f t="shared" si="812"/>
        <v>334240.55575945607</v>
      </c>
      <c r="E164" s="43">
        <f t="shared" si="812"/>
        <v>245119.75756674772</v>
      </c>
      <c r="F164" s="43">
        <f t="shared" si="812"/>
        <v>241190.61199383103</v>
      </c>
      <c r="G164" s="43">
        <f t="shared" si="812"/>
        <v>236119.61858237276</v>
      </c>
      <c r="H164" s="43">
        <f t="shared" si="812"/>
        <v>247127.32603028941</v>
      </c>
      <c r="K164" s="43">
        <f t="shared" si="813"/>
        <v>334240.55575945607</v>
      </c>
      <c r="L164" s="43">
        <f t="shared" si="813"/>
        <v>245119.75756674772</v>
      </c>
      <c r="M164" s="43">
        <f t="shared" si="813"/>
        <v>241190.61199383103</v>
      </c>
      <c r="N164" s="43">
        <f t="shared" si="813"/>
        <v>236119.61858237276</v>
      </c>
      <c r="O164" s="43">
        <f t="shared" si="813"/>
        <v>247127.32603028941</v>
      </c>
      <c r="R164" s="43">
        <f t="shared" si="814"/>
        <v>334240.55575945607</v>
      </c>
      <c r="S164" s="43">
        <f t="shared" si="814"/>
        <v>245119.75756674772</v>
      </c>
      <c r="T164" s="43">
        <f t="shared" si="814"/>
        <v>241190.61199383103</v>
      </c>
      <c r="U164" s="43">
        <f t="shared" si="814"/>
        <v>236119.61858237276</v>
      </c>
      <c r="V164" s="43">
        <f t="shared" si="814"/>
        <v>247127.32603028941</v>
      </c>
      <c r="Y164" s="43">
        <f t="shared" si="815"/>
        <v>334240.55575945607</v>
      </c>
      <c r="Z164" s="43">
        <f t="shared" si="815"/>
        <v>245119.75756674772</v>
      </c>
      <c r="AA164" s="43">
        <f t="shared" si="815"/>
        <v>241190.61199383103</v>
      </c>
      <c r="AB164" s="43">
        <f t="shared" si="815"/>
        <v>236119.61858237276</v>
      </c>
      <c r="AC164" s="43">
        <f t="shared" si="815"/>
        <v>247127.32603028941</v>
      </c>
      <c r="AK164" s="142"/>
      <c r="AX164" s="142"/>
      <c r="AZ164" s="42" t="s">
        <v>439</v>
      </c>
      <c r="BA164" s="43">
        <f t="shared" si="816"/>
        <v>334240.55575945607</v>
      </c>
      <c r="BB164" s="43">
        <f t="shared" si="816"/>
        <v>245119.75756674772</v>
      </c>
      <c r="BC164" s="43">
        <f t="shared" si="816"/>
        <v>241190.61199383103</v>
      </c>
      <c r="BD164" s="43">
        <f t="shared" si="816"/>
        <v>236119.61858237276</v>
      </c>
      <c r="BE164" s="43">
        <f t="shared" si="816"/>
        <v>247127.32603028941</v>
      </c>
      <c r="BH164" s="43">
        <f t="shared" si="817"/>
        <v>334240.55575945607</v>
      </c>
      <c r="BI164" s="43">
        <f t="shared" si="817"/>
        <v>245119.75756674772</v>
      </c>
      <c r="BJ164" s="43">
        <f t="shared" si="817"/>
        <v>241190.61199383103</v>
      </c>
      <c r="BK164" s="43">
        <f t="shared" si="817"/>
        <v>236119.61858237276</v>
      </c>
      <c r="BL164" s="43">
        <f t="shared" si="817"/>
        <v>247127.32603028941</v>
      </c>
      <c r="BO164" s="43">
        <f t="shared" si="818"/>
        <v>334240.55575945607</v>
      </c>
      <c r="BP164" s="43">
        <f t="shared" si="818"/>
        <v>245119.75756674772</v>
      </c>
      <c r="BQ164" s="43">
        <f t="shared" si="818"/>
        <v>241190.61199383103</v>
      </c>
      <c r="BR164" s="43">
        <f t="shared" si="818"/>
        <v>236119.61858237276</v>
      </c>
      <c r="BS164" s="43">
        <f t="shared" si="818"/>
        <v>247127.32603028941</v>
      </c>
      <c r="BV164" s="43">
        <f t="shared" si="819"/>
        <v>334240.55575945607</v>
      </c>
      <c r="BW164" s="43">
        <f t="shared" si="819"/>
        <v>245119.75756674772</v>
      </c>
      <c r="BX164" s="43">
        <f t="shared" si="819"/>
        <v>241190.61199383103</v>
      </c>
      <c r="BY164" s="43">
        <f t="shared" si="819"/>
        <v>236119.61858237276</v>
      </c>
      <c r="BZ164" s="43">
        <f t="shared" si="819"/>
        <v>247127.32603028941</v>
      </c>
      <c r="CH164" s="142"/>
    </row>
    <row r="165" spans="1:86" x14ac:dyDescent="0.3">
      <c r="A165" s="142"/>
      <c r="C165" s="42" t="s">
        <v>445</v>
      </c>
      <c r="D165" s="43">
        <f t="shared" si="812"/>
        <v>125548.61382446256</v>
      </c>
      <c r="E165" s="43">
        <f t="shared" si="812"/>
        <v>61493.596011519272</v>
      </c>
      <c r="F165" s="43">
        <f t="shared" si="812"/>
        <v>61494.381755166425</v>
      </c>
      <c r="G165" s="43">
        <f t="shared" si="812"/>
        <v>60862.063095810125</v>
      </c>
      <c r="H165" s="43">
        <f t="shared" si="812"/>
        <v>84383.845777676222</v>
      </c>
      <c r="K165" s="43">
        <f t="shared" si="813"/>
        <v>125548.61382446256</v>
      </c>
      <c r="L165" s="43">
        <f t="shared" si="813"/>
        <v>61493.596011519272</v>
      </c>
      <c r="M165" s="43">
        <f t="shared" si="813"/>
        <v>61494.381755166425</v>
      </c>
      <c r="N165" s="43">
        <f t="shared" si="813"/>
        <v>60862.063095810125</v>
      </c>
      <c r="O165" s="43">
        <f t="shared" si="813"/>
        <v>84383.845777676222</v>
      </c>
      <c r="R165" s="43">
        <f t="shared" si="814"/>
        <v>125548.61382446256</v>
      </c>
      <c r="S165" s="43">
        <f t="shared" si="814"/>
        <v>61493.596011519272</v>
      </c>
      <c r="T165" s="43">
        <f t="shared" si="814"/>
        <v>61494.381755166425</v>
      </c>
      <c r="U165" s="43">
        <f t="shared" si="814"/>
        <v>60862.063095810125</v>
      </c>
      <c r="V165" s="43">
        <f t="shared" si="814"/>
        <v>84383.845777676222</v>
      </c>
      <c r="Y165" s="43">
        <f t="shared" si="815"/>
        <v>125548.61382446256</v>
      </c>
      <c r="Z165" s="43">
        <f t="shared" si="815"/>
        <v>61493.596011519272</v>
      </c>
      <c r="AA165" s="43">
        <f t="shared" si="815"/>
        <v>61494.381755166425</v>
      </c>
      <c r="AB165" s="43">
        <f t="shared" si="815"/>
        <v>60862.063095810125</v>
      </c>
      <c r="AC165" s="43">
        <f t="shared" si="815"/>
        <v>84383.845777676222</v>
      </c>
      <c r="AK165" s="142"/>
      <c r="AX165" s="142"/>
      <c r="AZ165" s="42" t="s">
        <v>445</v>
      </c>
      <c r="BA165" s="43">
        <f t="shared" si="816"/>
        <v>125548.61382446256</v>
      </c>
      <c r="BB165" s="43">
        <f t="shared" si="816"/>
        <v>61493.596011519272</v>
      </c>
      <c r="BC165" s="43">
        <f t="shared" si="816"/>
        <v>61494.381755166425</v>
      </c>
      <c r="BD165" s="43">
        <f t="shared" si="816"/>
        <v>60862.063095810125</v>
      </c>
      <c r="BE165" s="43">
        <f t="shared" si="816"/>
        <v>84383.845777676222</v>
      </c>
      <c r="BH165" s="43">
        <f t="shared" si="817"/>
        <v>125548.61382446256</v>
      </c>
      <c r="BI165" s="43">
        <f t="shared" si="817"/>
        <v>61493.596011519272</v>
      </c>
      <c r="BJ165" s="43">
        <f t="shared" si="817"/>
        <v>61494.381755166425</v>
      </c>
      <c r="BK165" s="43">
        <f t="shared" si="817"/>
        <v>60862.063095810125</v>
      </c>
      <c r="BL165" s="43">
        <f t="shared" si="817"/>
        <v>84383.845777676222</v>
      </c>
      <c r="BO165" s="43">
        <f t="shared" si="818"/>
        <v>125548.61382446256</v>
      </c>
      <c r="BP165" s="43">
        <f t="shared" si="818"/>
        <v>61493.596011519272</v>
      </c>
      <c r="BQ165" s="43">
        <f t="shared" si="818"/>
        <v>61494.381755166425</v>
      </c>
      <c r="BR165" s="43">
        <f t="shared" si="818"/>
        <v>60862.063095810125</v>
      </c>
      <c r="BS165" s="43">
        <f t="shared" si="818"/>
        <v>84383.845777676222</v>
      </c>
      <c r="BV165" s="43">
        <f t="shared" si="819"/>
        <v>125548.61382446256</v>
      </c>
      <c r="BW165" s="43">
        <f t="shared" si="819"/>
        <v>61493.596011519272</v>
      </c>
      <c r="BX165" s="43">
        <f t="shared" si="819"/>
        <v>61494.381755166425</v>
      </c>
      <c r="BY165" s="43">
        <f t="shared" si="819"/>
        <v>60862.063095810125</v>
      </c>
      <c r="BZ165" s="43">
        <f t="shared" si="819"/>
        <v>84383.845777676222</v>
      </c>
      <c r="CH165" s="142"/>
    </row>
    <row r="166" spans="1:86" x14ac:dyDescent="0.3">
      <c r="A166" s="142"/>
      <c r="C166" s="42" t="s">
        <v>446</v>
      </c>
      <c r="D166" s="43">
        <f t="shared" si="812"/>
        <v>313665.64412242407</v>
      </c>
      <c r="E166" s="43">
        <f t="shared" si="812"/>
        <v>185555.60849653746</v>
      </c>
      <c r="F166" s="43">
        <f t="shared" si="812"/>
        <v>185557.1799838318</v>
      </c>
      <c r="G166" s="43">
        <f t="shared" si="812"/>
        <v>184292.54266511917</v>
      </c>
      <c r="H166" s="43">
        <f t="shared" si="812"/>
        <v>231336.10802885133</v>
      </c>
      <c r="K166" s="43">
        <f t="shared" si="813"/>
        <v>313665.64412242407</v>
      </c>
      <c r="L166" s="43">
        <f t="shared" si="813"/>
        <v>185555.60849653746</v>
      </c>
      <c r="M166" s="43">
        <f t="shared" si="813"/>
        <v>185557.1799838318</v>
      </c>
      <c r="N166" s="43">
        <f t="shared" si="813"/>
        <v>184292.54266511917</v>
      </c>
      <c r="O166" s="43">
        <f t="shared" si="813"/>
        <v>231336.10802885133</v>
      </c>
      <c r="R166" s="43">
        <f t="shared" si="814"/>
        <v>313665.64412242407</v>
      </c>
      <c r="S166" s="43">
        <f t="shared" si="814"/>
        <v>185555.60849653746</v>
      </c>
      <c r="T166" s="43">
        <f t="shared" si="814"/>
        <v>185557.1799838318</v>
      </c>
      <c r="U166" s="43">
        <f t="shared" si="814"/>
        <v>184292.54266511917</v>
      </c>
      <c r="V166" s="43">
        <f t="shared" si="814"/>
        <v>231336.10802885133</v>
      </c>
      <c r="Y166" s="43">
        <f t="shared" si="815"/>
        <v>313665.64412242407</v>
      </c>
      <c r="Z166" s="43">
        <f t="shared" si="815"/>
        <v>185555.60849653746</v>
      </c>
      <c r="AA166" s="43">
        <f t="shared" si="815"/>
        <v>185557.1799838318</v>
      </c>
      <c r="AB166" s="43">
        <f t="shared" si="815"/>
        <v>184292.54266511917</v>
      </c>
      <c r="AC166" s="43">
        <f t="shared" si="815"/>
        <v>231336.10802885133</v>
      </c>
      <c r="AK166" s="142"/>
      <c r="AX166" s="142"/>
      <c r="AZ166" s="42" t="s">
        <v>446</v>
      </c>
      <c r="BA166" s="43">
        <f t="shared" si="816"/>
        <v>313665.64412242407</v>
      </c>
      <c r="BB166" s="43">
        <f t="shared" si="816"/>
        <v>185555.60849653746</v>
      </c>
      <c r="BC166" s="43">
        <f t="shared" si="816"/>
        <v>185557.1799838318</v>
      </c>
      <c r="BD166" s="43">
        <f t="shared" si="816"/>
        <v>184292.54266511917</v>
      </c>
      <c r="BE166" s="43">
        <f t="shared" si="816"/>
        <v>231336.10802885133</v>
      </c>
      <c r="BH166" s="43">
        <f t="shared" si="817"/>
        <v>313665.64412242407</v>
      </c>
      <c r="BI166" s="43">
        <f t="shared" si="817"/>
        <v>185555.60849653746</v>
      </c>
      <c r="BJ166" s="43">
        <f t="shared" si="817"/>
        <v>185557.1799838318</v>
      </c>
      <c r="BK166" s="43">
        <f t="shared" si="817"/>
        <v>184292.54266511917</v>
      </c>
      <c r="BL166" s="43">
        <f t="shared" si="817"/>
        <v>231336.10802885133</v>
      </c>
      <c r="BO166" s="43">
        <f t="shared" si="818"/>
        <v>313665.64412242407</v>
      </c>
      <c r="BP166" s="43">
        <f t="shared" si="818"/>
        <v>185555.60849653746</v>
      </c>
      <c r="BQ166" s="43">
        <f t="shared" si="818"/>
        <v>185557.1799838318</v>
      </c>
      <c r="BR166" s="43">
        <f t="shared" si="818"/>
        <v>184292.54266511917</v>
      </c>
      <c r="BS166" s="43">
        <f t="shared" si="818"/>
        <v>231336.10802885133</v>
      </c>
      <c r="BV166" s="43">
        <f t="shared" si="819"/>
        <v>313665.64412242407</v>
      </c>
      <c r="BW166" s="43">
        <f t="shared" si="819"/>
        <v>185555.60849653746</v>
      </c>
      <c r="BX166" s="43">
        <f t="shared" si="819"/>
        <v>185557.1799838318</v>
      </c>
      <c r="BY166" s="43">
        <f t="shared" si="819"/>
        <v>184292.54266511917</v>
      </c>
      <c r="BZ166" s="43">
        <f t="shared" si="819"/>
        <v>231336.10802885133</v>
      </c>
      <c r="CH166" s="142"/>
    </row>
    <row r="167" spans="1:86" x14ac:dyDescent="0.3">
      <c r="A167" s="142"/>
      <c r="C167" s="42" t="s">
        <v>95</v>
      </c>
      <c r="D167" s="43">
        <f t="shared" si="812"/>
        <v>10</v>
      </c>
      <c r="E167" s="43">
        <f t="shared" si="812"/>
        <v>10</v>
      </c>
      <c r="F167" s="43">
        <f t="shared" si="812"/>
        <v>10</v>
      </c>
      <c r="G167" s="43">
        <f t="shared" si="812"/>
        <v>10</v>
      </c>
      <c r="H167" s="43">
        <f t="shared" si="812"/>
        <v>10</v>
      </c>
      <c r="K167" s="43">
        <f t="shared" si="813"/>
        <v>10</v>
      </c>
      <c r="L167" s="43">
        <f t="shared" si="813"/>
        <v>10</v>
      </c>
      <c r="M167" s="43">
        <f t="shared" si="813"/>
        <v>10</v>
      </c>
      <c r="N167" s="43">
        <f t="shared" si="813"/>
        <v>10</v>
      </c>
      <c r="O167" s="43">
        <f t="shared" si="813"/>
        <v>10</v>
      </c>
      <c r="R167" s="43">
        <f t="shared" si="814"/>
        <v>10</v>
      </c>
      <c r="S167" s="43">
        <f t="shared" si="814"/>
        <v>10</v>
      </c>
      <c r="T167" s="43">
        <f t="shared" si="814"/>
        <v>10</v>
      </c>
      <c r="U167" s="43">
        <f t="shared" si="814"/>
        <v>10</v>
      </c>
      <c r="V167" s="43">
        <f t="shared" si="814"/>
        <v>10</v>
      </c>
      <c r="Y167" s="43">
        <f t="shared" si="815"/>
        <v>10</v>
      </c>
      <c r="Z167" s="43">
        <f t="shared" si="815"/>
        <v>10</v>
      </c>
      <c r="AA167" s="43">
        <f t="shared" si="815"/>
        <v>10</v>
      </c>
      <c r="AB167" s="43">
        <f t="shared" si="815"/>
        <v>10</v>
      </c>
      <c r="AC167" s="43">
        <f t="shared" si="815"/>
        <v>10</v>
      </c>
      <c r="AK167" s="142"/>
      <c r="AX167" s="142"/>
      <c r="AZ167" s="42" t="s">
        <v>95</v>
      </c>
      <c r="BA167" s="43">
        <f t="shared" si="816"/>
        <v>10</v>
      </c>
      <c r="BB167" s="43">
        <f t="shared" si="816"/>
        <v>10</v>
      </c>
      <c r="BC167" s="43">
        <f t="shared" si="816"/>
        <v>10</v>
      </c>
      <c r="BD167" s="43">
        <f t="shared" si="816"/>
        <v>10</v>
      </c>
      <c r="BE167" s="43">
        <f t="shared" si="816"/>
        <v>10</v>
      </c>
      <c r="BH167" s="43">
        <f t="shared" si="817"/>
        <v>10</v>
      </c>
      <c r="BI167" s="43">
        <f t="shared" si="817"/>
        <v>10</v>
      </c>
      <c r="BJ167" s="43">
        <f t="shared" si="817"/>
        <v>10</v>
      </c>
      <c r="BK167" s="43">
        <f t="shared" si="817"/>
        <v>10</v>
      </c>
      <c r="BL167" s="43">
        <f t="shared" si="817"/>
        <v>10</v>
      </c>
      <c r="BO167" s="43">
        <f t="shared" si="818"/>
        <v>10</v>
      </c>
      <c r="BP167" s="43">
        <f t="shared" si="818"/>
        <v>10</v>
      </c>
      <c r="BQ167" s="43">
        <f t="shared" si="818"/>
        <v>10</v>
      </c>
      <c r="BR167" s="43">
        <f t="shared" si="818"/>
        <v>10</v>
      </c>
      <c r="BS167" s="43">
        <f t="shared" si="818"/>
        <v>10</v>
      </c>
      <c r="BV167" s="43">
        <f t="shared" si="819"/>
        <v>10</v>
      </c>
      <c r="BW167" s="43">
        <f t="shared" si="819"/>
        <v>10</v>
      </c>
      <c r="BX167" s="43">
        <f t="shared" si="819"/>
        <v>10</v>
      </c>
      <c r="BY167" s="43">
        <f t="shared" si="819"/>
        <v>10</v>
      </c>
      <c r="BZ167" s="43">
        <f t="shared" si="819"/>
        <v>10</v>
      </c>
      <c r="CH167" s="142"/>
    </row>
    <row r="168" spans="1:86" x14ac:dyDescent="0.3">
      <c r="A168" s="142"/>
      <c r="C168" s="42" t="s">
        <v>306</v>
      </c>
      <c r="D168" s="43">
        <f>SUMA(D162:D165)</f>
        <v>3364694.7271784791</v>
      </c>
      <c r="E168" s="43">
        <f>SUMA(E162:E165)</f>
        <v>2320310.9292457444</v>
      </c>
      <c r="F168" s="43">
        <f>SUMA(F162:F165)</f>
        <v>2277091.1136873076</v>
      </c>
      <c r="G168" s="43">
        <f>SUMA(G162:G165)</f>
        <v>2220677.8675019098</v>
      </c>
      <c r="H168" s="43">
        <f>SUMA(H162:H165)</f>
        <v>2365284.4321108595</v>
      </c>
      <c r="K168" s="43">
        <f>SUMA(K162:K165)</f>
        <v>3364694.7271784791</v>
      </c>
      <c r="L168" s="43">
        <f>SUMA(L162:L165)</f>
        <v>2320310.9292457444</v>
      </c>
      <c r="M168" s="43">
        <f>SUMA(M162:M165)</f>
        <v>2277091.1136873076</v>
      </c>
      <c r="N168" s="43">
        <f>SUMA(N162:N165)</f>
        <v>2220677.8675019098</v>
      </c>
      <c r="O168" s="43">
        <f>SUMA(O162:O165)</f>
        <v>2365284.4321108595</v>
      </c>
      <c r="R168" s="43">
        <f>SUMA(R162:R165)</f>
        <v>3364694.7271784791</v>
      </c>
      <c r="S168" s="43">
        <f>SUMA(S162:S165)</f>
        <v>2320310.9292457444</v>
      </c>
      <c r="T168" s="43">
        <f>SUMA(T162:T165)</f>
        <v>2277091.1136873076</v>
      </c>
      <c r="U168" s="43">
        <f>SUMA(U162:U165)</f>
        <v>2220677.8675019098</v>
      </c>
      <c r="V168" s="43">
        <f>SUMA(V162:V165)</f>
        <v>2365284.4321108595</v>
      </c>
      <c r="Y168" s="43">
        <f>SUMA(Y162:Y165)</f>
        <v>3364694.7271784791</v>
      </c>
      <c r="Z168" s="43">
        <f>SUMA(Z162:Z165)</f>
        <v>2320310.9292457444</v>
      </c>
      <c r="AA168" s="43">
        <f>SUMA(AA162:AA165)</f>
        <v>2277091.1136873076</v>
      </c>
      <c r="AB168" s="43">
        <f>SUMA(AB162:AB165)</f>
        <v>2220677.8675019098</v>
      </c>
      <c r="AC168" s="43">
        <f>SUMA(AC162:AC165)</f>
        <v>2365284.4321108595</v>
      </c>
      <c r="AK168" s="142"/>
      <c r="AX168" s="142"/>
      <c r="AZ168" s="42" t="s">
        <v>306</v>
      </c>
      <c r="BA168" s="43">
        <f>SUMA(BA162:BA165)</f>
        <v>3364694.7271784791</v>
      </c>
      <c r="BB168" s="43">
        <f>SUMA(BB162:BB165)</f>
        <v>2320310.9292457444</v>
      </c>
      <c r="BC168" s="43">
        <f>SUMA(BC162:BC165)</f>
        <v>2277091.1136873076</v>
      </c>
      <c r="BD168" s="43">
        <f>SUMA(BD162:BD165)</f>
        <v>2220677.8675019098</v>
      </c>
      <c r="BE168" s="43">
        <f>SUMA(BE162:BE165)</f>
        <v>2365284.4321108595</v>
      </c>
      <c r="BH168" s="43">
        <f>SUMA(BH162:BH165)</f>
        <v>3364694.7271784791</v>
      </c>
      <c r="BI168" s="43">
        <f>SUMA(BI162:BI165)</f>
        <v>2320310.9292457444</v>
      </c>
      <c r="BJ168" s="43">
        <f>SUMA(BJ162:BJ165)</f>
        <v>2277091.1136873076</v>
      </c>
      <c r="BK168" s="43">
        <f>SUMA(BK162:BK165)</f>
        <v>2220677.8675019098</v>
      </c>
      <c r="BL168" s="43">
        <f>SUMA(BL162:BL165)</f>
        <v>2365284.4321108595</v>
      </c>
      <c r="BO168" s="43">
        <f>SUMA(BO162:BO165)</f>
        <v>3364694.7271784791</v>
      </c>
      <c r="BP168" s="43">
        <f>SUMA(BP162:BP165)</f>
        <v>2320310.9292457444</v>
      </c>
      <c r="BQ168" s="43">
        <f>SUMA(BQ162:BQ165)</f>
        <v>2277091.1136873076</v>
      </c>
      <c r="BR168" s="43">
        <f>SUMA(BR162:BR165)</f>
        <v>2220677.8675019098</v>
      </c>
      <c r="BS168" s="43">
        <f>SUMA(BS162:BS165)</f>
        <v>2365284.4321108595</v>
      </c>
      <c r="BV168" s="43">
        <f>SUMA(BV162:BV165)</f>
        <v>3364694.7271784791</v>
      </c>
      <c r="BW168" s="43">
        <f>SUMA(BW162:BW165)</f>
        <v>2320310.9292457444</v>
      </c>
      <c r="BX168" s="43">
        <f>SUMA(BX162:BX165)</f>
        <v>2277091.1136873076</v>
      </c>
      <c r="BY168" s="43">
        <f>SUMA(BY162:BY165)</f>
        <v>2220677.8675019098</v>
      </c>
      <c r="BZ168" s="43">
        <f>SUMA(BZ162:BZ165)</f>
        <v>2365284.4321108595</v>
      </c>
      <c r="CH168" s="142"/>
    </row>
    <row r="169" spans="1:86" x14ac:dyDescent="0.3">
      <c r="A169" s="142"/>
      <c r="C169" s="42" t="s">
        <v>307</v>
      </c>
      <c r="D169" s="43">
        <f>SUMA(D162:D164)+D166</f>
        <v>3552811.7574764406</v>
      </c>
      <c r="E169" s="43">
        <f>SUMA(E162:E164)+E166</f>
        <v>2444372.9417307624</v>
      </c>
      <c r="F169" s="43">
        <f>SUMA(F162:F164)+F166</f>
        <v>2401153.9119159733</v>
      </c>
      <c r="G169" s="43">
        <f>SUMA(G162:G164)+G166</f>
        <v>2344108.3470712192</v>
      </c>
      <c r="H169" s="43">
        <f>SUMA(H162:H164)+H166</f>
        <v>2512236.6943620346</v>
      </c>
      <c r="K169" s="43">
        <f>SUMA(K162:K164)+K166</f>
        <v>3552811.7574764406</v>
      </c>
      <c r="L169" s="43">
        <f>SUMA(L162:L164)+L166</f>
        <v>2444372.9417307624</v>
      </c>
      <c r="M169" s="43">
        <f>SUMA(M162:M164)+M166</f>
        <v>2401153.9119159733</v>
      </c>
      <c r="N169" s="43">
        <f>SUMA(N162:N164)+N166</f>
        <v>2344108.3470712192</v>
      </c>
      <c r="O169" s="43">
        <f>SUMA(O162:O164)+O166</f>
        <v>2512236.6943620346</v>
      </c>
      <c r="R169" s="43">
        <f>SUMA(R162:R164)+R166</f>
        <v>3552811.7574764406</v>
      </c>
      <c r="S169" s="43">
        <f>SUMA(S162:S164)+S166</f>
        <v>2444372.9417307624</v>
      </c>
      <c r="T169" s="43">
        <f>SUMA(T162:T164)+T166</f>
        <v>2401153.9119159733</v>
      </c>
      <c r="U169" s="43">
        <f>SUMA(U162:U164)+U166</f>
        <v>2344108.3470712192</v>
      </c>
      <c r="V169" s="43">
        <f>SUMA(V162:V164)+V166</f>
        <v>2512236.6943620346</v>
      </c>
      <c r="Y169" s="43">
        <f>SUMA(Y162:Y164)+Y166</f>
        <v>3552811.7574764406</v>
      </c>
      <c r="Z169" s="43">
        <f>SUMA(Z162:Z164)+Z166</f>
        <v>2444372.9417307624</v>
      </c>
      <c r="AA169" s="43">
        <f>SUMA(AA162:AA164)+AA166</f>
        <v>2401153.9119159733</v>
      </c>
      <c r="AB169" s="43">
        <f>SUMA(AB162:AB164)+AB166</f>
        <v>2344108.3470712192</v>
      </c>
      <c r="AC169" s="43">
        <f>SUMA(AC162:AC164)+AC166</f>
        <v>2512236.6943620346</v>
      </c>
      <c r="AK169" s="142"/>
      <c r="AX169" s="142"/>
      <c r="AZ169" s="42" t="s">
        <v>307</v>
      </c>
      <c r="BA169" s="43">
        <f>SUMA(BA162:BA164)+BA166</f>
        <v>3552811.7574764406</v>
      </c>
      <c r="BB169" s="43">
        <f>SUMA(BB162:BB164)+BB166</f>
        <v>2444372.9417307624</v>
      </c>
      <c r="BC169" s="43">
        <f>SUMA(BC162:BC164)+BC166</f>
        <v>2401153.9119159733</v>
      </c>
      <c r="BD169" s="43">
        <f>SUMA(BD162:BD164)+BD166</f>
        <v>2344108.3470712192</v>
      </c>
      <c r="BE169" s="43">
        <f>SUMA(BE162:BE164)+BE166</f>
        <v>2512236.6943620346</v>
      </c>
      <c r="BH169" s="43">
        <f>SUMA(BH162:BH164)+BH166</f>
        <v>3552811.7574764406</v>
      </c>
      <c r="BI169" s="43">
        <f>SUMA(BI162:BI164)+BI166</f>
        <v>2444372.9417307624</v>
      </c>
      <c r="BJ169" s="43">
        <f>SUMA(BJ162:BJ164)+BJ166</f>
        <v>2401153.9119159733</v>
      </c>
      <c r="BK169" s="43">
        <f>SUMA(BK162:BK164)+BK166</f>
        <v>2344108.3470712192</v>
      </c>
      <c r="BL169" s="43">
        <f>SUMA(BL162:BL164)+BL166</f>
        <v>2512236.6943620346</v>
      </c>
      <c r="BO169" s="43">
        <f>SUMA(BO162:BO164)+BO166</f>
        <v>3552811.7574764406</v>
      </c>
      <c r="BP169" s="43">
        <f>SUMA(BP162:BP164)+BP166</f>
        <v>2444372.9417307624</v>
      </c>
      <c r="BQ169" s="43">
        <f>SUMA(BQ162:BQ164)+BQ166</f>
        <v>2401153.9119159733</v>
      </c>
      <c r="BR169" s="43">
        <f>SUMA(BR162:BR164)+BR166</f>
        <v>2344108.3470712192</v>
      </c>
      <c r="BS169" s="43">
        <f>SUMA(BS162:BS164)+BS166</f>
        <v>2512236.6943620346</v>
      </c>
      <c r="BV169" s="43">
        <f>SUMA(BV162:BV164)+BV166</f>
        <v>3552811.7574764406</v>
      </c>
      <c r="BW169" s="43">
        <f>SUMA(BW162:BW164)+BW166</f>
        <v>2444372.9417307624</v>
      </c>
      <c r="BX169" s="43">
        <f>SUMA(BX162:BX164)+BX166</f>
        <v>2401153.9119159733</v>
      </c>
      <c r="BY169" s="43">
        <f>SUMA(BY162:BY164)+BY166</f>
        <v>2344108.3470712192</v>
      </c>
      <c r="BZ169" s="43">
        <f>SUMA(BZ162:BZ164)+BZ166</f>
        <v>2512236.6943620346</v>
      </c>
      <c r="CH169" s="142"/>
    </row>
    <row r="170" spans="1:86" x14ac:dyDescent="0.3">
      <c r="A170" s="142"/>
      <c r="C170" s="42" t="s">
        <v>291</v>
      </c>
      <c r="D170" s="43">
        <f t="shared" ref="D170:H179" si="820">D116</f>
        <v>2.4971461187214612E-2</v>
      </c>
      <c r="E170" s="43">
        <f t="shared" si="820"/>
        <v>2.4971461187214612E-2</v>
      </c>
      <c r="F170" s="43">
        <f t="shared" si="820"/>
        <v>2.4971461187214612E-2</v>
      </c>
      <c r="G170" s="43">
        <f t="shared" si="820"/>
        <v>2.4971461187214612E-2</v>
      </c>
      <c r="H170" s="43">
        <f t="shared" si="820"/>
        <v>2.4971461187214612E-2</v>
      </c>
      <c r="K170" s="43">
        <f t="shared" ref="K170:O179" si="821">K116</f>
        <v>2.4971461187214612E-2</v>
      </c>
      <c r="L170" s="43">
        <f t="shared" si="821"/>
        <v>2.4971461187214612E-2</v>
      </c>
      <c r="M170" s="43">
        <f t="shared" si="821"/>
        <v>2.4971461187214612E-2</v>
      </c>
      <c r="N170" s="43">
        <f t="shared" si="821"/>
        <v>2.4971461187214612E-2</v>
      </c>
      <c r="O170" s="43">
        <f t="shared" si="821"/>
        <v>2.4971461187214612E-2</v>
      </c>
      <c r="R170" s="43">
        <f t="shared" ref="R170:V179" si="822">R116</f>
        <v>2.4971461187214612E-2</v>
      </c>
      <c r="S170" s="43">
        <f t="shared" si="822"/>
        <v>2.4971461187214612E-2</v>
      </c>
      <c r="T170" s="43">
        <f t="shared" si="822"/>
        <v>2.4971461187214612E-2</v>
      </c>
      <c r="U170" s="43">
        <f t="shared" si="822"/>
        <v>2.4971461187214612E-2</v>
      </c>
      <c r="V170" s="43">
        <f t="shared" si="822"/>
        <v>2.4971461187214612E-2</v>
      </c>
      <c r="Y170" s="43">
        <f t="shared" ref="Y170:AC179" si="823">Y116</f>
        <v>2.4971461187214612E-2</v>
      </c>
      <c r="Z170" s="43">
        <f t="shared" si="823"/>
        <v>2.4971461187214612E-2</v>
      </c>
      <c r="AA170" s="43">
        <f t="shared" si="823"/>
        <v>2.4971461187214612E-2</v>
      </c>
      <c r="AB170" s="43">
        <f t="shared" si="823"/>
        <v>2.4971461187214612E-2</v>
      </c>
      <c r="AC170" s="43">
        <f t="shared" si="823"/>
        <v>2.4971461187214612E-2</v>
      </c>
      <c r="AK170" s="142"/>
      <c r="AX170" s="142"/>
      <c r="AZ170" s="42" t="s">
        <v>291</v>
      </c>
      <c r="BA170" s="43">
        <f t="shared" ref="BA170:BE179" si="824">BA116</f>
        <v>3.3295281582952814E-2</v>
      </c>
      <c r="BB170" s="43">
        <f t="shared" si="824"/>
        <v>3.3295281582952814E-2</v>
      </c>
      <c r="BC170" s="43">
        <f t="shared" si="824"/>
        <v>3.3295281582952814E-2</v>
      </c>
      <c r="BD170" s="43">
        <f t="shared" si="824"/>
        <v>3.3295281582952814E-2</v>
      </c>
      <c r="BE170" s="43">
        <f t="shared" si="824"/>
        <v>3.3295281582952814E-2</v>
      </c>
      <c r="BH170" s="43">
        <f t="shared" ref="BH170:BL179" si="825">BH116</f>
        <v>3.3295281582952814E-2</v>
      </c>
      <c r="BI170" s="43">
        <f t="shared" si="825"/>
        <v>3.3295281582952814E-2</v>
      </c>
      <c r="BJ170" s="43">
        <f t="shared" si="825"/>
        <v>3.3295281582952814E-2</v>
      </c>
      <c r="BK170" s="43">
        <f t="shared" si="825"/>
        <v>3.3295281582952814E-2</v>
      </c>
      <c r="BL170" s="43">
        <f t="shared" si="825"/>
        <v>3.3295281582952814E-2</v>
      </c>
      <c r="BO170" s="43">
        <f t="shared" ref="BO170:BS179" si="826">BO116</f>
        <v>3.3295281582952814E-2</v>
      </c>
      <c r="BP170" s="43">
        <f t="shared" si="826"/>
        <v>3.3295281582952814E-2</v>
      </c>
      <c r="BQ170" s="43">
        <f t="shared" si="826"/>
        <v>3.3295281582952814E-2</v>
      </c>
      <c r="BR170" s="43">
        <f t="shared" si="826"/>
        <v>3.3295281582952814E-2</v>
      </c>
      <c r="BS170" s="43">
        <f t="shared" si="826"/>
        <v>3.3295281582952814E-2</v>
      </c>
      <c r="BV170" s="43">
        <f t="shared" ref="BV170:BZ179" si="827">BV116</f>
        <v>3.3295281582952814E-2</v>
      </c>
      <c r="BW170" s="43">
        <f t="shared" si="827"/>
        <v>3.3295281582952814E-2</v>
      </c>
      <c r="BX170" s="43">
        <f t="shared" si="827"/>
        <v>3.3295281582952814E-2</v>
      </c>
      <c r="BY170" s="43">
        <f t="shared" si="827"/>
        <v>3.3295281582952814E-2</v>
      </c>
      <c r="BZ170" s="43">
        <f t="shared" si="827"/>
        <v>3.3295281582952814E-2</v>
      </c>
      <c r="CH170" s="142"/>
    </row>
    <row r="171" spans="1:86" x14ac:dyDescent="0.3">
      <c r="A171" s="142"/>
      <c r="C171" s="42" t="s">
        <v>308</v>
      </c>
      <c r="D171" s="43">
        <f t="shared" si="820"/>
        <v>0</v>
      </c>
      <c r="E171" s="43">
        <f t="shared" si="820"/>
        <v>0</v>
      </c>
      <c r="F171" s="43">
        <f t="shared" si="820"/>
        <v>0</v>
      </c>
      <c r="G171" s="43">
        <f t="shared" si="820"/>
        <v>0</v>
      </c>
      <c r="H171" s="43">
        <f t="shared" si="820"/>
        <v>0</v>
      </c>
      <c r="K171" s="43">
        <f t="shared" si="821"/>
        <v>0</v>
      </c>
      <c r="L171" s="43">
        <f t="shared" si="821"/>
        <v>0</v>
      </c>
      <c r="M171" s="43">
        <f t="shared" si="821"/>
        <v>0</v>
      </c>
      <c r="N171" s="43">
        <f t="shared" si="821"/>
        <v>0</v>
      </c>
      <c r="O171" s="43">
        <f t="shared" si="821"/>
        <v>0</v>
      </c>
      <c r="R171" s="43">
        <f t="shared" si="822"/>
        <v>0</v>
      </c>
      <c r="S171" s="43">
        <f t="shared" si="822"/>
        <v>0</v>
      </c>
      <c r="T171" s="43">
        <f t="shared" si="822"/>
        <v>0</v>
      </c>
      <c r="U171" s="43">
        <f t="shared" si="822"/>
        <v>0</v>
      </c>
      <c r="V171" s="43">
        <f t="shared" si="822"/>
        <v>0</v>
      </c>
      <c r="Y171" s="43">
        <f t="shared" si="823"/>
        <v>0</v>
      </c>
      <c r="Z171" s="43">
        <f t="shared" si="823"/>
        <v>0</v>
      </c>
      <c r="AA171" s="43">
        <f t="shared" si="823"/>
        <v>0</v>
      </c>
      <c r="AB171" s="43">
        <f t="shared" si="823"/>
        <v>0</v>
      </c>
      <c r="AC171" s="43">
        <f t="shared" si="823"/>
        <v>0</v>
      </c>
      <c r="AK171" s="142"/>
      <c r="AX171" s="142"/>
      <c r="AZ171" s="42" t="s">
        <v>308</v>
      </c>
      <c r="BA171" s="43">
        <f t="shared" si="824"/>
        <v>0</v>
      </c>
      <c r="BB171" s="43">
        <f t="shared" si="824"/>
        <v>0</v>
      </c>
      <c r="BC171" s="43">
        <f t="shared" si="824"/>
        <v>0</v>
      </c>
      <c r="BD171" s="43">
        <f t="shared" si="824"/>
        <v>0</v>
      </c>
      <c r="BE171" s="43">
        <f t="shared" si="824"/>
        <v>0</v>
      </c>
      <c r="BH171" s="43">
        <f t="shared" si="825"/>
        <v>0</v>
      </c>
      <c r="BI171" s="43">
        <f t="shared" si="825"/>
        <v>0</v>
      </c>
      <c r="BJ171" s="43">
        <f t="shared" si="825"/>
        <v>0</v>
      </c>
      <c r="BK171" s="43">
        <f t="shared" si="825"/>
        <v>0</v>
      </c>
      <c r="BL171" s="43">
        <f t="shared" si="825"/>
        <v>0</v>
      </c>
      <c r="BO171" s="43">
        <f t="shared" si="826"/>
        <v>0</v>
      </c>
      <c r="BP171" s="43">
        <f t="shared" si="826"/>
        <v>0</v>
      </c>
      <c r="BQ171" s="43">
        <f t="shared" si="826"/>
        <v>0</v>
      </c>
      <c r="BR171" s="43">
        <f t="shared" si="826"/>
        <v>0</v>
      </c>
      <c r="BS171" s="43">
        <f t="shared" si="826"/>
        <v>0</v>
      </c>
      <c r="BV171" s="43">
        <f t="shared" si="827"/>
        <v>0</v>
      </c>
      <c r="BW171" s="43">
        <f t="shared" si="827"/>
        <v>0</v>
      </c>
      <c r="BX171" s="43">
        <f t="shared" si="827"/>
        <v>0</v>
      </c>
      <c r="BY171" s="43">
        <f t="shared" si="827"/>
        <v>0</v>
      </c>
      <c r="BZ171" s="43">
        <f t="shared" si="827"/>
        <v>0</v>
      </c>
      <c r="CH171" s="142"/>
    </row>
    <row r="172" spans="1:86" x14ac:dyDescent="0.3">
      <c r="A172" s="142"/>
      <c r="C172" s="42" t="s">
        <v>309</v>
      </c>
      <c r="D172" s="43">
        <f t="shared" si="820"/>
        <v>31536000</v>
      </c>
      <c r="E172" s="43">
        <f t="shared" si="820"/>
        <v>31536000</v>
      </c>
      <c r="F172" s="43">
        <f t="shared" si="820"/>
        <v>31536000</v>
      </c>
      <c r="G172" s="43">
        <f t="shared" si="820"/>
        <v>31536000</v>
      </c>
      <c r="H172" s="43">
        <f t="shared" si="820"/>
        <v>31536000</v>
      </c>
      <c r="K172" s="43">
        <f t="shared" si="821"/>
        <v>31536000</v>
      </c>
      <c r="L172" s="43">
        <f t="shared" si="821"/>
        <v>31536000</v>
      </c>
      <c r="M172" s="43">
        <f t="shared" si="821"/>
        <v>31536000</v>
      </c>
      <c r="N172" s="43">
        <f t="shared" si="821"/>
        <v>31536000</v>
      </c>
      <c r="O172" s="43">
        <f t="shared" si="821"/>
        <v>31536000</v>
      </c>
      <c r="R172" s="43">
        <f t="shared" si="822"/>
        <v>31536000</v>
      </c>
      <c r="S172" s="43">
        <f t="shared" si="822"/>
        <v>31536000</v>
      </c>
      <c r="T172" s="43">
        <f t="shared" si="822"/>
        <v>31536000</v>
      </c>
      <c r="U172" s="43">
        <f t="shared" si="822"/>
        <v>31536000</v>
      </c>
      <c r="V172" s="43">
        <f t="shared" si="822"/>
        <v>31536000</v>
      </c>
      <c r="Y172" s="43">
        <f t="shared" si="823"/>
        <v>31536000</v>
      </c>
      <c r="Z172" s="43">
        <f t="shared" si="823"/>
        <v>31536000</v>
      </c>
      <c r="AA172" s="43">
        <f t="shared" si="823"/>
        <v>31536000</v>
      </c>
      <c r="AB172" s="43">
        <f t="shared" si="823"/>
        <v>31536000</v>
      </c>
      <c r="AC172" s="43">
        <f t="shared" si="823"/>
        <v>31536000</v>
      </c>
      <c r="AK172" s="142"/>
      <c r="AX172" s="142"/>
      <c r="AZ172" s="42" t="s">
        <v>309</v>
      </c>
      <c r="BA172" s="43">
        <f t="shared" si="824"/>
        <v>31536000</v>
      </c>
      <c r="BB172" s="43">
        <f t="shared" si="824"/>
        <v>31536000</v>
      </c>
      <c r="BC172" s="43">
        <f t="shared" si="824"/>
        <v>31536000</v>
      </c>
      <c r="BD172" s="43">
        <f t="shared" si="824"/>
        <v>31536000</v>
      </c>
      <c r="BE172" s="43">
        <f t="shared" si="824"/>
        <v>31536000</v>
      </c>
      <c r="BH172" s="43">
        <f t="shared" si="825"/>
        <v>31536000</v>
      </c>
      <c r="BI172" s="43">
        <f t="shared" si="825"/>
        <v>31536000</v>
      </c>
      <c r="BJ172" s="43">
        <f t="shared" si="825"/>
        <v>31536000</v>
      </c>
      <c r="BK172" s="43">
        <f t="shared" si="825"/>
        <v>31536000</v>
      </c>
      <c r="BL172" s="43">
        <f t="shared" si="825"/>
        <v>31536000</v>
      </c>
      <c r="BO172" s="43">
        <f t="shared" si="826"/>
        <v>31536000</v>
      </c>
      <c r="BP172" s="43">
        <f t="shared" si="826"/>
        <v>31536000</v>
      </c>
      <c r="BQ172" s="43">
        <f t="shared" si="826"/>
        <v>31536000</v>
      </c>
      <c r="BR172" s="43">
        <f t="shared" si="826"/>
        <v>31536000</v>
      </c>
      <c r="BS172" s="43">
        <f t="shared" si="826"/>
        <v>31536000</v>
      </c>
      <c r="BV172" s="43">
        <f t="shared" si="827"/>
        <v>31536000</v>
      </c>
      <c r="BW172" s="43">
        <f t="shared" si="827"/>
        <v>31536000</v>
      </c>
      <c r="BX172" s="43">
        <f t="shared" si="827"/>
        <v>31536000</v>
      </c>
      <c r="BY172" s="43">
        <f t="shared" si="827"/>
        <v>31536000</v>
      </c>
      <c r="BZ172" s="43">
        <f t="shared" si="827"/>
        <v>31536000</v>
      </c>
      <c r="CH172" s="142"/>
    </row>
    <row r="173" spans="1:86" x14ac:dyDescent="0.3">
      <c r="A173" s="142"/>
      <c r="C173" s="42" t="s">
        <v>450</v>
      </c>
      <c r="D173" s="43">
        <f t="shared" si="820"/>
        <v>0.45444579780755179</v>
      </c>
      <c r="E173" s="43">
        <f t="shared" si="820"/>
        <v>0.45444579780755179</v>
      </c>
      <c r="F173" s="43">
        <f t="shared" si="820"/>
        <v>0.45444579780755179</v>
      </c>
      <c r="G173" s="43">
        <f t="shared" si="820"/>
        <v>0.45444579780755179</v>
      </c>
      <c r="H173" s="43">
        <f t="shared" si="820"/>
        <v>0.45444579780755179</v>
      </c>
      <c r="K173" s="43">
        <f t="shared" si="821"/>
        <v>0.25444579780755183</v>
      </c>
      <c r="L173" s="43">
        <f t="shared" si="821"/>
        <v>0.25444579780755183</v>
      </c>
      <c r="M173" s="43">
        <f t="shared" si="821"/>
        <v>0.25444579780755183</v>
      </c>
      <c r="N173" s="43">
        <f t="shared" si="821"/>
        <v>0.25444579780755183</v>
      </c>
      <c r="O173" s="43">
        <f t="shared" si="821"/>
        <v>0.25444579780755183</v>
      </c>
      <c r="R173" s="43">
        <f t="shared" si="822"/>
        <v>0.45444579780755179</v>
      </c>
      <c r="S173" s="43">
        <f t="shared" si="822"/>
        <v>0.45444579780755179</v>
      </c>
      <c r="T173" s="43">
        <f t="shared" si="822"/>
        <v>0.45444579780755179</v>
      </c>
      <c r="U173" s="43">
        <f t="shared" si="822"/>
        <v>0.45444579780755179</v>
      </c>
      <c r="V173" s="43">
        <f t="shared" si="822"/>
        <v>0.45444579780755179</v>
      </c>
      <c r="Y173" s="43">
        <f t="shared" si="823"/>
        <v>0.25444579780755183</v>
      </c>
      <c r="Z173" s="43">
        <f t="shared" si="823"/>
        <v>0.25444579780755183</v>
      </c>
      <c r="AA173" s="43">
        <f t="shared" si="823"/>
        <v>0.25444579780755183</v>
      </c>
      <c r="AB173" s="43">
        <f t="shared" si="823"/>
        <v>0.25444579780755183</v>
      </c>
      <c r="AC173" s="43">
        <f t="shared" si="823"/>
        <v>0.25444579780755183</v>
      </c>
      <c r="AK173" s="142"/>
      <c r="AX173" s="142"/>
      <c r="AZ173" s="42" t="s">
        <v>450</v>
      </c>
      <c r="BA173" s="43">
        <f t="shared" si="824"/>
        <v>0.45444579780755179</v>
      </c>
      <c r="BB173" s="43">
        <f t="shared" si="824"/>
        <v>0.45444579780755179</v>
      </c>
      <c r="BC173" s="43">
        <f t="shared" si="824"/>
        <v>0.45444579780755179</v>
      </c>
      <c r="BD173" s="43">
        <f t="shared" si="824"/>
        <v>0.45444579780755179</v>
      </c>
      <c r="BE173" s="43">
        <f t="shared" si="824"/>
        <v>0.45444579780755179</v>
      </c>
      <c r="BH173" s="43">
        <f t="shared" si="825"/>
        <v>0.25444579780755183</v>
      </c>
      <c r="BI173" s="43">
        <f t="shared" si="825"/>
        <v>0.25444579780755183</v>
      </c>
      <c r="BJ173" s="43">
        <f t="shared" si="825"/>
        <v>0.25444579780755183</v>
      </c>
      <c r="BK173" s="43">
        <f t="shared" si="825"/>
        <v>0.25444579780755183</v>
      </c>
      <c r="BL173" s="43">
        <f t="shared" si="825"/>
        <v>0.25444579780755183</v>
      </c>
      <c r="BO173" s="43">
        <f t="shared" si="826"/>
        <v>0.45444579780755179</v>
      </c>
      <c r="BP173" s="43">
        <f t="shared" si="826"/>
        <v>0.45444579780755179</v>
      </c>
      <c r="BQ173" s="43">
        <f t="shared" si="826"/>
        <v>0.45444579780755179</v>
      </c>
      <c r="BR173" s="43">
        <f t="shared" si="826"/>
        <v>0.45444579780755179</v>
      </c>
      <c r="BS173" s="43">
        <f t="shared" si="826"/>
        <v>0.45444579780755179</v>
      </c>
      <c r="BV173" s="43">
        <f t="shared" si="827"/>
        <v>0.25444579780755183</v>
      </c>
      <c r="BW173" s="43">
        <f t="shared" si="827"/>
        <v>0.25444579780755183</v>
      </c>
      <c r="BX173" s="43">
        <f t="shared" si="827"/>
        <v>0.25444579780755183</v>
      </c>
      <c r="BY173" s="43">
        <f t="shared" si="827"/>
        <v>0.25444579780755183</v>
      </c>
      <c r="BZ173" s="43">
        <f t="shared" si="827"/>
        <v>0.25444579780755183</v>
      </c>
      <c r="CH173" s="142"/>
    </row>
    <row r="174" spans="1:86" x14ac:dyDescent="0.3">
      <c r="A174" s="142"/>
      <c r="C174" s="42" t="s">
        <v>459</v>
      </c>
      <c r="D174" s="43">
        <f t="shared" si="820"/>
        <v>1.2264000000000001E-2</v>
      </c>
      <c r="E174" s="43">
        <f t="shared" si="820"/>
        <v>1.2264000000000001E-2</v>
      </c>
      <c r="F174" s="43">
        <f t="shared" si="820"/>
        <v>1.2264000000000001E-2</v>
      </c>
      <c r="G174" s="43">
        <f t="shared" si="820"/>
        <v>1.2264000000000001E-2</v>
      </c>
      <c r="H174" s="43">
        <f t="shared" si="820"/>
        <v>1.2264000000000001E-2</v>
      </c>
      <c r="K174" s="43">
        <f t="shared" si="821"/>
        <v>1.2264000000000001E-2</v>
      </c>
      <c r="L174" s="43">
        <f t="shared" si="821"/>
        <v>1.2264000000000001E-2</v>
      </c>
      <c r="M174" s="43">
        <f t="shared" si="821"/>
        <v>1.2264000000000001E-2</v>
      </c>
      <c r="N174" s="43">
        <f t="shared" si="821"/>
        <v>1.2264000000000001E-2</v>
      </c>
      <c r="O174" s="43">
        <f t="shared" si="821"/>
        <v>1.2264000000000001E-2</v>
      </c>
      <c r="R174" s="43">
        <f t="shared" si="822"/>
        <v>1.2264000000000001E-2</v>
      </c>
      <c r="S174" s="43">
        <f t="shared" si="822"/>
        <v>1.2264000000000001E-2</v>
      </c>
      <c r="T174" s="43">
        <f t="shared" si="822"/>
        <v>1.2264000000000001E-2</v>
      </c>
      <c r="U174" s="43">
        <f t="shared" si="822"/>
        <v>1.2264000000000001E-2</v>
      </c>
      <c r="V174" s="43">
        <f t="shared" si="822"/>
        <v>1.2264000000000001E-2</v>
      </c>
      <c r="Y174" s="43">
        <f t="shared" si="823"/>
        <v>1.2264000000000001E-2</v>
      </c>
      <c r="Z174" s="43">
        <f t="shared" si="823"/>
        <v>1.2264000000000001E-2</v>
      </c>
      <c r="AA174" s="43">
        <f t="shared" si="823"/>
        <v>1.2264000000000001E-2</v>
      </c>
      <c r="AB174" s="43">
        <f t="shared" si="823"/>
        <v>1.2264000000000001E-2</v>
      </c>
      <c r="AC174" s="43">
        <f t="shared" si="823"/>
        <v>1.2264000000000001E-2</v>
      </c>
      <c r="AK174" s="142"/>
      <c r="AX174" s="142"/>
      <c r="AZ174" s="42" t="str">
        <f>C174</f>
        <v>Total lifetime operational losses (OL) [10],[15] (/1)</v>
      </c>
      <c r="BA174" s="43">
        <f t="shared" si="824"/>
        <v>9.1980000000000013E-3</v>
      </c>
      <c r="BB174" s="43">
        <f t="shared" si="824"/>
        <v>9.1980000000000013E-3</v>
      </c>
      <c r="BC174" s="43">
        <f t="shared" si="824"/>
        <v>9.1980000000000013E-3</v>
      </c>
      <c r="BD174" s="43">
        <f t="shared" si="824"/>
        <v>9.1980000000000013E-3</v>
      </c>
      <c r="BE174" s="43">
        <f t="shared" si="824"/>
        <v>9.1980000000000013E-3</v>
      </c>
      <c r="BH174" s="43">
        <f t="shared" si="825"/>
        <v>9.1980000000000013E-3</v>
      </c>
      <c r="BI174" s="43">
        <f t="shared" si="825"/>
        <v>9.1980000000000013E-3</v>
      </c>
      <c r="BJ174" s="43">
        <f t="shared" si="825"/>
        <v>9.1980000000000013E-3</v>
      </c>
      <c r="BK174" s="43">
        <f t="shared" si="825"/>
        <v>9.1980000000000013E-3</v>
      </c>
      <c r="BL174" s="43">
        <f t="shared" si="825"/>
        <v>9.1980000000000013E-3</v>
      </c>
      <c r="BO174" s="43">
        <f t="shared" si="826"/>
        <v>9.1980000000000013E-3</v>
      </c>
      <c r="BP174" s="43">
        <f t="shared" si="826"/>
        <v>9.1980000000000013E-3</v>
      </c>
      <c r="BQ174" s="43">
        <f t="shared" si="826"/>
        <v>9.1980000000000013E-3</v>
      </c>
      <c r="BR174" s="43">
        <f t="shared" si="826"/>
        <v>9.1980000000000013E-3</v>
      </c>
      <c r="BS174" s="43">
        <f t="shared" si="826"/>
        <v>9.1980000000000013E-3</v>
      </c>
      <c r="BV174" s="43">
        <f t="shared" si="827"/>
        <v>9.1980000000000013E-3</v>
      </c>
      <c r="BW174" s="43">
        <f t="shared" si="827"/>
        <v>9.1980000000000013E-3</v>
      </c>
      <c r="BX174" s="43">
        <f t="shared" si="827"/>
        <v>9.1980000000000013E-3</v>
      </c>
      <c r="BY174" s="43">
        <f t="shared" si="827"/>
        <v>9.1980000000000013E-3</v>
      </c>
      <c r="BZ174" s="43">
        <f t="shared" si="827"/>
        <v>9.1980000000000013E-3</v>
      </c>
      <c r="CH174" s="142"/>
    </row>
    <row r="175" spans="1:86" x14ac:dyDescent="0.3">
      <c r="A175" s="142"/>
      <c r="C175" s="42" t="str">
        <f>'ESOIstatic 4W-car'!AZ173</f>
        <v>Charge losses ratio (CL) [15] (/1)</v>
      </c>
      <c r="D175" s="43">
        <f t="shared" si="820"/>
        <v>0.31315468940316687</v>
      </c>
      <c r="E175" s="43">
        <f t="shared" si="820"/>
        <v>0.31315468940316687</v>
      </c>
      <c r="F175" s="43">
        <f t="shared" si="820"/>
        <v>0.31315468940316687</v>
      </c>
      <c r="G175" s="43">
        <f t="shared" si="820"/>
        <v>0.31315468940316687</v>
      </c>
      <c r="H175" s="43">
        <f t="shared" si="820"/>
        <v>0.31315468940316687</v>
      </c>
      <c r="K175" s="43">
        <f t="shared" si="821"/>
        <v>0.31315468940316687</v>
      </c>
      <c r="L175" s="43">
        <f t="shared" si="821"/>
        <v>0.31315468940316687</v>
      </c>
      <c r="M175" s="43">
        <f t="shared" si="821"/>
        <v>0.31315468940316687</v>
      </c>
      <c r="N175" s="43">
        <f t="shared" si="821"/>
        <v>0.31315468940316687</v>
      </c>
      <c r="O175" s="43">
        <f t="shared" si="821"/>
        <v>0.31315468940316687</v>
      </c>
      <c r="R175" s="43">
        <f t="shared" si="822"/>
        <v>0.11315468940316686</v>
      </c>
      <c r="S175" s="43">
        <f t="shared" si="822"/>
        <v>0.11315468940316686</v>
      </c>
      <c r="T175" s="43">
        <f t="shared" si="822"/>
        <v>0.11315468940316686</v>
      </c>
      <c r="U175" s="43">
        <f t="shared" si="822"/>
        <v>0.11315468940316686</v>
      </c>
      <c r="V175" s="43">
        <f t="shared" si="822"/>
        <v>0.11315468940316686</v>
      </c>
      <c r="Y175" s="43">
        <f t="shared" si="823"/>
        <v>0.11315468940316686</v>
      </c>
      <c r="Z175" s="43">
        <f t="shared" si="823"/>
        <v>0.11315468940316686</v>
      </c>
      <c r="AA175" s="43">
        <f t="shared" si="823"/>
        <v>0.11315468940316686</v>
      </c>
      <c r="AB175" s="43">
        <f t="shared" si="823"/>
        <v>0.11315468940316686</v>
      </c>
      <c r="AC175" s="43">
        <f t="shared" si="823"/>
        <v>0.11315468940316686</v>
      </c>
      <c r="AK175" s="142"/>
      <c r="AX175" s="142"/>
      <c r="AZ175" s="42" t="str">
        <f>C175</f>
        <v>Charge losses ratio (CL) [15] (/1)</v>
      </c>
      <c r="BA175" s="43">
        <f t="shared" si="824"/>
        <v>0.31315468940316687</v>
      </c>
      <c r="BB175" s="43">
        <f t="shared" si="824"/>
        <v>0.31315468940316687</v>
      </c>
      <c r="BC175" s="43">
        <f t="shared" si="824"/>
        <v>0.31315468940316687</v>
      </c>
      <c r="BD175" s="43">
        <f t="shared" si="824"/>
        <v>0.31315468940316687</v>
      </c>
      <c r="BE175" s="43">
        <f t="shared" si="824"/>
        <v>0.31315468940316687</v>
      </c>
      <c r="BH175" s="43">
        <f t="shared" si="825"/>
        <v>0.31315468940316687</v>
      </c>
      <c r="BI175" s="43">
        <f t="shared" si="825"/>
        <v>0.31315468940316687</v>
      </c>
      <c r="BJ175" s="43">
        <f t="shared" si="825"/>
        <v>0.31315468940316687</v>
      </c>
      <c r="BK175" s="43">
        <f t="shared" si="825"/>
        <v>0.31315468940316687</v>
      </c>
      <c r="BL175" s="43">
        <f t="shared" si="825"/>
        <v>0.31315468940316687</v>
      </c>
      <c r="BO175" s="43">
        <f t="shared" si="826"/>
        <v>0.11315468940316686</v>
      </c>
      <c r="BP175" s="43">
        <f t="shared" si="826"/>
        <v>0.11315468940316686</v>
      </c>
      <c r="BQ175" s="43">
        <f t="shared" si="826"/>
        <v>0.11315468940316686</v>
      </c>
      <c r="BR175" s="43">
        <f t="shared" si="826"/>
        <v>0.11315468940316686</v>
      </c>
      <c r="BS175" s="43">
        <f t="shared" si="826"/>
        <v>0.11315468940316686</v>
      </c>
      <c r="BV175" s="43">
        <f t="shared" si="827"/>
        <v>0.11315468940316686</v>
      </c>
      <c r="BW175" s="43">
        <f t="shared" si="827"/>
        <v>0.11315468940316686</v>
      </c>
      <c r="BX175" s="43">
        <f t="shared" si="827"/>
        <v>0.11315468940316686</v>
      </c>
      <c r="BY175" s="43">
        <f t="shared" si="827"/>
        <v>0.11315468940316686</v>
      </c>
      <c r="BZ175" s="43">
        <f t="shared" si="827"/>
        <v>0.11315468940316686</v>
      </c>
      <c r="CH175" s="142"/>
    </row>
    <row r="176" spans="1:86" x14ac:dyDescent="0.3">
      <c r="A176" s="142"/>
      <c r="C176" s="42" t="s">
        <v>303</v>
      </c>
      <c r="D176" s="43">
        <f t="shared" si="820"/>
        <v>4243550.2629719852</v>
      </c>
      <c r="E176" s="43">
        <f t="shared" si="820"/>
        <v>4243550.2629719852</v>
      </c>
      <c r="F176" s="43">
        <f t="shared" si="820"/>
        <v>4243550.2629719852</v>
      </c>
      <c r="G176" s="43">
        <f t="shared" si="820"/>
        <v>4243550.2629719852</v>
      </c>
      <c r="H176" s="43">
        <f t="shared" si="820"/>
        <v>4243550.2629719852</v>
      </c>
      <c r="K176" s="43">
        <f t="shared" si="821"/>
        <v>5799234.4629719844</v>
      </c>
      <c r="L176" s="43">
        <f t="shared" si="821"/>
        <v>5799234.4629719844</v>
      </c>
      <c r="M176" s="43">
        <f t="shared" si="821"/>
        <v>5799234.4629719844</v>
      </c>
      <c r="N176" s="43">
        <f t="shared" si="821"/>
        <v>5799234.4629719844</v>
      </c>
      <c r="O176" s="43">
        <f t="shared" si="821"/>
        <v>5799234.4629719844</v>
      </c>
      <c r="R176" s="43">
        <f t="shared" si="822"/>
        <v>4243550.2629719852</v>
      </c>
      <c r="S176" s="43">
        <f t="shared" si="822"/>
        <v>4243550.2629719852</v>
      </c>
      <c r="T176" s="43">
        <f t="shared" si="822"/>
        <v>4243550.2629719852</v>
      </c>
      <c r="U176" s="43">
        <f t="shared" si="822"/>
        <v>4243550.2629719852</v>
      </c>
      <c r="V176" s="43">
        <f t="shared" si="822"/>
        <v>4243550.2629719852</v>
      </c>
      <c r="Y176" s="43">
        <f t="shared" si="823"/>
        <v>5799234.4629719844</v>
      </c>
      <c r="Z176" s="43">
        <f t="shared" si="823"/>
        <v>5799234.4629719844</v>
      </c>
      <c r="AA176" s="43">
        <f t="shared" si="823"/>
        <v>5799234.4629719844</v>
      </c>
      <c r="AB176" s="43">
        <f t="shared" si="823"/>
        <v>5799234.4629719844</v>
      </c>
      <c r="AC176" s="43">
        <f t="shared" si="823"/>
        <v>5799234.4629719844</v>
      </c>
      <c r="AK176" s="142"/>
      <c r="AX176" s="142"/>
      <c r="AZ176" s="42" t="s">
        <v>303</v>
      </c>
      <c r="BA176" s="43">
        <f t="shared" si="824"/>
        <v>5675630.0437271614</v>
      </c>
      <c r="BB176" s="43">
        <f t="shared" si="824"/>
        <v>5675630.0437271614</v>
      </c>
      <c r="BC176" s="43">
        <f t="shared" si="824"/>
        <v>5675630.0437271614</v>
      </c>
      <c r="BD176" s="43">
        <f t="shared" si="824"/>
        <v>5675630.0437271614</v>
      </c>
      <c r="BE176" s="43">
        <f t="shared" si="824"/>
        <v>5675630.0437271614</v>
      </c>
      <c r="BH176" s="43">
        <f t="shared" si="825"/>
        <v>7756314.2437271615</v>
      </c>
      <c r="BI176" s="43">
        <f t="shared" si="825"/>
        <v>7756314.2437271615</v>
      </c>
      <c r="BJ176" s="43">
        <f t="shared" si="825"/>
        <v>7756314.2437271615</v>
      </c>
      <c r="BK176" s="43">
        <f t="shared" si="825"/>
        <v>7756314.2437271615</v>
      </c>
      <c r="BL176" s="43">
        <f t="shared" si="825"/>
        <v>7756314.2437271615</v>
      </c>
      <c r="BO176" s="43">
        <f t="shared" si="826"/>
        <v>5675630.0437271614</v>
      </c>
      <c r="BP176" s="43">
        <f t="shared" si="826"/>
        <v>5675630.0437271614</v>
      </c>
      <c r="BQ176" s="43">
        <f t="shared" si="826"/>
        <v>5675630.0437271614</v>
      </c>
      <c r="BR176" s="43">
        <f t="shared" si="826"/>
        <v>5675630.0437271614</v>
      </c>
      <c r="BS176" s="43">
        <f t="shared" si="826"/>
        <v>5675630.0437271614</v>
      </c>
      <c r="BV176" s="43">
        <f t="shared" si="827"/>
        <v>7756314.2437271615</v>
      </c>
      <c r="BW176" s="43">
        <f t="shared" si="827"/>
        <v>7756314.2437271615</v>
      </c>
      <c r="BX176" s="43">
        <f t="shared" si="827"/>
        <v>7756314.2437271615</v>
      </c>
      <c r="BY176" s="43">
        <f t="shared" si="827"/>
        <v>7756314.2437271615</v>
      </c>
      <c r="BZ176" s="43">
        <f t="shared" si="827"/>
        <v>7756314.2437271615</v>
      </c>
      <c r="CH176" s="142"/>
    </row>
    <row r="177" spans="1:86" x14ac:dyDescent="0.3">
      <c r="A177" s="142"/>
      <c r="C177" s="42" t="s">
        <v>304</v>
      </c>
      <c r="D177" s="43">
        <f t="shared" si="820"/>
        <v>7778421</v>
      </c>
      <c r="E177" s="43">
        <f t="shared" si="820"/>
        <v>7778421</v>
      </c>
      <c r="F177" s="43">
        <f t="shared" si="820"/>
        <v>7778421</v>
      </c>
      <c r="G177" s="43">
        <f t="shared" si="820"/>
        <v>7778421</v>
      </c>
      <c r="H177" s="43">
        <f t="shared" si="820"/>
        <v>7778421</v>
      </c>
      <c r="K177" s="43">
        <f t="shared" si="821"/>
        <v>7778421</v>
      </c>
      <c r="L177" s="43">
        <f t="shared" si="821"/>
        <v>7778421</v>
      </c>
      <c r="M177" s="43">
        <f t="shared" si="821"/>
        <v>7778421</v>
      </c>
      <c r="N177" s="43">
        <f t="shared" si="821"/>
        <v>7778421</v>
      </c>
      <c r="O177" s="43">
        <f t="shared" si="821"/>
        <v>7778421</v>
      </c>
      <c r="R177" s="43">
        <f t="shared" si="822"/>
        <v>7778421</v>
      </c>
      <c r="S177" s="43">
        <f t="shared" si="822"/>
        <v>7778421</v>
      </c>
      <c r="T177" s="43">
        <f t="shared" si="822"/>
        <v>7778421</v>
      </c>
      <c r="U177" s="43">
        <f t="shared" si="822"/>
        <v>7778421</v>
      </c>
      <c r="V177" s="43">
        <f t="shared" si="822"/>
        <v>7778421</v>
      </c>
      <c r="Y177" s="43">
        <f t="shared" si="823"/>
        <v>7778421</v>
      </c>
      <c r="Z177" s="43">
        <f t="shared" si="823"/>
        <v>7778421</v>
      </c>
      <c r="AA177" s="43">
        <f t="shared" si="823"/>
        <v>7778421</v>
      </c>
      <c r="AB177" s="43">
        <f t="shared" si="823"/>
        <v>7778421</v>
      </c>
      <c r="AC177" s="43">
        <f t="shared" si="823"/>
        <v>7778421</v>
      </c>
      <c r="AK177" s="142"/>
      <c r="AX177" s="142"/>
      <c r="AZ177" s="42" t="s">
        <v>304</v>
      </c>
      <c r="BA177" s="43">
        <f t="shared" si="824"/>
        <v>10403421</v>
      </c>
      <c r="BB177" s="43">
        <f t="shared" si="824"/>
        <v>10403421</v>
      </c>
      <c r="BC177" s="43">
        <f t="shared" si="824"/>
        <v>10403421</v>
      </c>
      <c r="BD177" s="43">
        <f t="shared" si="824"/>
        <v>10403421</v>
      </c>
      <c r="BE177" s="43">
        <f t="shared" si="824"/>
        <v>10403421</v>
      </c>
      <c r="BH177" s="43">
        <f t="shared" si="825"/>
        <v>10403421</v>
      </c>
      <c r="BI177" s="43">
        <f t="shared" si="825"/>
        <v>10403421</v>
      </c>
      <c r="BJ177" s="43">
        <f t="shared" si="825"/>
        <v>10403421</v>
      </c>
      <c r="BK177" s="43">
        <f t="shared" si="825"/>
        <v>10403421</v>
      </c>
      <c r="BL177" s="43">
        <f t="shared" si="825"/>
        <v>10403421</v>
      </c>
      <c r="BO177" s="43">
        <f t="shared" si="826"/>
        <v>10403421</v>
      </c>
      <c r="BP177" s="43">
        <f t="shared" si="826"/>
        <v>10403421</v>
      </c>
      <c r="BQ177" s="43">
        <f t="shared" si="826"/>
        <v>10403421</v>
      </c>
      <c r="BR177" s="43">
        <f t="shared" si="826"/>
        <v>10403421</v>
      </c>
      <c r="BS177" s="43">
        <f t="shared" si="826"/>
        <v>10403421</v>
      </c>
      <c r="BV177" s="43">
        <f t="shared" si="827"/>
        <v>10403421</v>
      </c>
      <c r="BW177" s="43">
        <f t="shared" si="827"/>
        <v>10403421</v>
      </c>
      <c r="BX177" s="43">
        <f t="shared" si="827"/>
        <v>10403421</v>
      </c>
      <c r="BY177" s="43">
        <f t="shared" si="827"/>
        <v>10403421</v>
      </c>
      <c r="BZ177" s="43">
        <f t="shared" si="827"/>
        <v>10403421</v>
      </c>
      <c r="CH177" s="142"/>
    </row>
    <row r="178" spans="1:86" x14ac:dyDescent="0.3">
      <c r="A178" s="142"/>
      <c r="C178" s="42" t="s">
        <v>428</v>
      </c>
      <c r="D178" s="43">
        <f t="shared" si="820"/>
        <v>220165.02431000001</v>
      </c>
      <c r="E178" s="43">
        <f t="shared" si="820"/>
        <v>220165.02431000001</v>
      </c>
      <c r="F178" s="43">
        <f t="shared" si="820"/>
        <v>220165.02431000001</v>
      </c>
      <c r="G178" s="43">
        <f t="shared" si="820"/>
        <v>220165.02431000001</v>
      </c>
      <c r="H178" s="43">
        <f t="shared" si="820"/>
        <v>220165.02431000001</v>
      </c>
      <c r="K178" s="43">
        <f t="shared" si="821"/>
        <v>220165.02431000001</v>
      </c>
      <c r="L178" s="43">
        <f t="shared" si="821"/>
        <v>220165.02431000001</v>
      </c>
      <c r="M178" s="43">
        <f t="shared" si="821"/>
        <v>220165.02431000001</v>
      </c>
      <c r="N178" s="43">
        <f t="shared" si="821"/>
        <v>220165.02431000001</v>
      </c>
      <c r="O178" s="43">
        <f t="shared" si="821"/>
        <v>220165.02431000001</v>
      </c>
      <c r="R178" s="43">
        <f t="shared" si="822"/>
        <v>220165.02431000001</v>
      </c>
      <c r="S178" s="43">
        <f t="shared" si="822"/>
        <v>220165.02431000001</v>
      </c>
      <c r="T178" s="43">
        <f t="shared" si="822"/>
        <v>220165.02431000001</v>
      </c>
      <c r="U178" s="43">
        <f t="shared" si="822"/>
        <v>220165.02431000001</v>
      </c>
      <c r="V178" s="43">
        <f t="shared" si="822"/>
        <v>220165.02431000001</v>
      </c>
      <c r="Y178" s="43">
        <f t="shared" si="823"/>
        <v>220165.02431000001</v>
      </c>
      <c r="Z178" s="43">
        <f t="shared" si="823"/>
        <v>220165.02431000001</v>
      </c>
      <c r="AA178" s="43">
        <f t="shared" si="823"/>
        <v>220165.02431000001</v>
      </c>
      <c r="AB178" s="43">
        <f t="shared" si="823"/>
        <v>220165.02431000001</v>
      </c>
      <c r="AC178" s="43">
        <f t="shared" si="823"/>
        <v>220165.02431000001</v>
      </c>
      <c r="AK178" s="142"/>
      <c r="AX178" s="142"/>
      <c r="AZ178" s="42" t="s">
        <v>428</v>
      </c>
      <c r="BA178" s="43">
        <f t="shared" si="824"/>
        <v>220165.02431000001</v>
      </c>
      <c r="BB178" s="43">
        <f t="shared" si="824"/>
        <v>220165.02431000001</v>
      </c>
      <c r="BC178" s="43">
        <f t="shared" si="824"/>
        <v>220165.02431000001</v>
      </c>
      <c r="BD178" s="43">
        <f t="shared" si="824"/>
        <v>220165.02431000001</v>
      </c>
      <c r="BE178" s="43">
        <f t="shared" si="824"/>
        <v>220165.02431000001</v>
      </c>
      <c r="BH178" s="43">
        <f t="shared" si="825"/>
        <v>220165.02431000001</v>
      </c>
      <c r="BI178" s="43">
        <f t="shared" si="825"/>
        <v>220165.02431000001</v>
      </c>
      <c r="BJ178" s="43">
        <f t="shared" si="825"/>
        <v>220165.02431000001</v>
      </c>
      <c r="BK178" s="43">
        <f t="shared" si="825"/>
        <v>220165.02431000001</v>
      </c>
      <c r="BL178" s="43">
        <f t="shared" si="825"/>
        <v>220165.02431000001</v>
      </c>
      <c r="BO178" s="43">
        <f t="shared" si="826"/>
        <v>220165.02431000001</v>
      </c>
      <c r="BP178" s="43">
        <f t="shared" si="826"/>
        <v>220165.02431000001</v>
      </c>
      <c r="BQ178" s="43">
        <f t="shared" si="826"/>
        <v>220165.02431000001</v>
      </c>
      <c r="BR178" s="43">
        <f t="shared" si="826"/>
        <v>220165.02431000001</v>
      </c>
      <c r="BS178" s="43">
        <f t="shared" si="826"/>
        <v>220165.02431000001</v>
      </c>
      <c r="BV178" s="43">
        <f t="shared" si="827"/>
        <v>220165.02431000001</v>
      </c>
      <c r="BW178" s="43">
        <f t="shared" si="827"/>
        <v>220165.02431000001</v>
      </c>
      <c r="BX178" s="43">
        <f t="shared" si="827"/>
        <v>220165.02431000001</v>
      </c>
      <c r="BY178" s="43">
        <f t="shared" si="827"/>
        <v>220165.02431000001</v>
      </c>
      <c r="BZ178" s="43">
        <f t="shared" si="827"/>
        <v>220165.02431000001</v>
      </c>
      <c r="CH178" s="142"/>
    </row>
    <row r="179" spans="1:86" x14ac:dyDescent="0.3">
      <c r="A179" s="142"/>
      <c r="C179" s="42" t="s">
        <v>305</v>
      </c>
      <c r="D179" s="43">
        <f t="shared" si="820"/>
        <v>29003.817150000003</v>
      </c>
      <c r="E179" s="43">
        <f t="shared" si="820"/>
        <v>29003.817150000003</v>
      </c>
      <c r="F179" s="43">
        <f t="shared" si="820"/>
        <v>29003.817150000003</v>
      </c>
      <c r="G179" s="43">
        <f t="shared" si="820"/>
        <v>29003.817150000003</v>
      </c>
      <c r="H179" s="43">
        <f t="shared" si="820"/>
        <v>29003.817150000003</v>
      </c>
      <c r="K179" s="43">
        <f t="shared" si="821"/>
        <v>29003.817150000003</v>
      </c>
      <c r="L179" s="43">
        <f t="shared" si="821"/>
        <v>29003.817150000003</v>
      </c>
      <c r="M179" s="43">
        <f t="shared" si="821"/>
        <v>29003.817150000003</v>
      </c>
      <c r="N179" s="43">
        <f t="shared" si="821"/>
        <v>29003.817150000003</v>
      </c>
      <c r="O179" s="43">
        <f t="shared" si="821"/>
        <v>29003.817150000003</v>
      </c>
      <c r="R179" s="43">
        <f t="shared" si="822"/>
        <v>29003.817150000003</v>
      </c>
      <c r="S179" s="43">
        <f t="shared" si="822"/>
        <v>29003.817150000003</v>
      </c>
      <c r="T179" s="43">
        <f t="shared" si="822"/>
        <v>29003.817150000003</v>
      </c>
      <c r="U179" s="43">
        <f t="shared" si="822"/>
        <v>29003.817150000003</v>
      </c>
      <c r="V179" s="43">
        <f t="shared" si="822"/>
        <v>29003.817150000003</v>
      </c>
      <c r="Y179" s="43">
        <f t="shared" si="823"/>
        <v>29003.817150000003</v>
      </c>
      <c r="Z179" s="43">
        <f t="shared" si="823"/>
        <v>29003.817150000003</v>
      </c>
      <c r="AA179" s="43">
        <f t="shared" si="823"/>
        <v>29003.817150000003</v>
      </c>
      <c r="AB179" s="43">
        <f t="shared" si="823"/>
        <v>29003.817150000003</v>
      </c>
      <c r="AC179" s="43">
        <f t="shared" si="823"/>
        <v>29003.817150000003</v>
      </c>
      <c r="AK179" s="142"/>
      <c r="AX179" s="142"/>
      <c r="AZ179" s="42" t="s">
        <v>305</v>
      </c>
      <c r="BA179" s="43">
        <f t="shared" si="824"/>
        <v>29003.817150000003</v>
      </c>
      <c r="BB179" s="43">
        <f t="shared" si="824"/>
        <v>29003.817150000003</v>
      </c>
      <c r="BC179" s="43">
        <f t="shared" si="824"/>
        <v>29003.817150000003</v>
      </c>
      <c r="BD179" s="43">
        <f t="shared" si="824"/>
        <v>29003.817150000003</v>
      </c>
      <c r="BE179" s="43">
        <f t="shared" si="824"/>
        <v>29003.817150000003</v>
      </c>
      <c r="BH179" s="43">
        <f t="shared" si="825"/>
        <v>29003.817150000003</v>
      </c>
      <c r="BI179" s="43">
        <f t="shared" si="825"/>
        <v>29003.817150000003</v>
      </c>
      <c r="BJ179" s="43">
        <f t="shared" si="825"/>
        <v>29003.817150000003</v>
      </c>
      <c r="BK179" s="43">
        <f t="shared" si="825"/>
        <v>29003.817150000003</v>
      </c>
      <c r="BL179" s="43">
        <f t="shared" si="825"/>
        <v>29003.817150000003</v>
      </c>
      <c r="BO179" s="43">
        <f t="shared" si="826"/>
        <v>29003.817150000003</v>
      </c>
      <c r="BP179" s="43">
        <f t="shared" si="826"/>
        <v>29003.817150000003</v>
      </c>
      <c r="BQ179" s="43">
        <f t="shared" si="826"/>
        <v>29003.817150000003</v>
      </c>
      <c r="BR179" s="43">
        <f t="shared" si="826"/>
        <v>29003.817150000003</v>
      </c>
      <c r="BS179" s="43">
        <f t="shared" si="826"/>
        <v>29003.817150000003</v>
      </c>
      <c r="BV179" s="43">
        <f t="shared" si="827"/>
        <v>29003.817150000003</v>
      </c>
      <c r="BW179" s="43">
        <f t="shared" si="827"/>
        <v>29003.817150000003</v>
      </c>
      <c r="BX179" s="43">
        <f t="shared" si="827"/>
        <v>29003.817150000003</v>
      </c>
      <c r="BY179" s="43">
        <f t="shared" si="827"/>
        <v>29003.817150000003</v>
      </c>
      <c r="BZ179" s="43">
        <f t="shared" si="827"/>
        <v>29003.817150000003</v>
      </c>
      <c r="CH179" s="142"/>
    </row>
    <row r="180" spans="1:86" ht="15.6" x14ac:dyDescent="0.3">
      <c r="A180" s="142"/>
      <c r="C180" s="46" t="s">
        <v>156</v>
      </c>
      <c r="D180" s="47">
        <f>D177/((D168*$D$15)+D177*D171)</f>
        <v>3.1367383220703222</v>
      </c>
      <c r="E180" s="47">
        <f>E177/((E168*$D$15)+E177*E171)</f>
        <v>4.5486002586039156</v>
      </c>
      <c r="F180" s="47">
        <f>F177/((F168*$D$15)+F177*F171)</f>
        <v>4.6349339424184297</v>
      </c>
      <c r="G180" s="47">
        <f>G177/((G168*$D$15)+G177*G171)</f>
        <v>4.7526780210951092</v>
      </c>
      <c r="H180" s="47">
        <f>H177/((H168*$D$15)+H177*H171)</f>
        <v>4.4621132027617456</v>
      </c>
      <c r="K180" s="47">
        <f>K177/((K168*$D$15)+K177*K171)</f>
        <v>3.1367383220703222</v>
      </c>
      <c r="L180" s="47">
        <f>L177/((L168*$D$15)+L177*L171)</f>
        <v>4.5486002586039156</v>
      </c>
      <c r="M180" s="47">
        <f>M177/((M168*$D$15)+M177*M171)</f>
        <v>4.6349339424184297</v>
      </c>
      <c r="N180" s="47">
        <f>N177/((N168*$D$15)+N177*N171)</f>
        <v>4.7526780210951092</v>
      </c>
      <c r="O180" s="47">
        <f>O177/((O168*$D$15)+O177*O171)</f>
        <v>4.4621132027617456</v>
      </c>
      <c r="R180" s="47">
        <f>R177/((R168*$D$15)+R177*R171)</f>
        <v>3.1367383220703222</v>
      </c>
      <c r="S180" s="47">
        <f>S177/((S168*$D$15)+S177*S171)</f>
        <v>4.5486002586039156</v>
      </c>
      <c r="T180" s="47">
        <f>T177/((T168*$D$15)+T177*T171)</f>
        <v>4.6349339424184297</v>
      </c>
      <c r="U180" s="47">
        <f>U177/((U168*$D$15)+U177*U171)</f>
        <v>4.7526780210951092</v>
      </c>
      <c r="V180" s="47">
        <f>V177/((V168*$D$15)+V177*V171)</f>
        <v>4.4621132027617456</v>
      </c>
      <c r="Y180" s="47">
        <f>Y177/((Y168*$D$15)+Y177*Y171)</f>
        <v>3.1367383220703222</v>
      </c>
      <c r="Z180" s="47">
        <f>Z177/((Z168*$D$15)+Z177*Z171)</f>
        <v>4.5486002586039156</v>
      </c>
      <c r="AA180" s="47">
        <f>AA177/((AA168*$D$15)+AA177*AA171)</f>
        <v>4.6349339424184297</v>
      </c>
      <c r="AB180" s="47">
        <f>AB177/((AB168*$D$15)+AB177*AB171)</f>
        <v>4.7526780210951092</v>
      </c>
      <c r="AC180" s="47">
        <f>AC177/((AC168*$D$15)+AC177*AC171)</f>
        <v>4.4621132027617456</v>
      </c>
      <c r="AK180" s="142"/>
      <c r="AX180" s="142"/>
      <c r="AZ180" s="46" t="s">
        <v>156</v>
      </c>
      <c r="BA180" s="47">
        <f>BA177/((BA168*$D$15)+BA177*BA171)</f>
        <v>4.1952999627213741</v>
      </c>
      <c r="BB180" s="47">
        <f>BB177/((BB168*$D$15)+BB177*BB171)</f>
        <v>6.0836258992622545</v>
      </c>
      <c r="BC180" s="47">
        <f>BC177/((BC168*$D$15)+BC177*BC171)</f>
        <v>6.1990947918823984</v>
      </c>
      <c r="BD180" s="47">
        <f>BD177/((BD168*$D$15)+BD177*BD171)</f>
        <v>6.3565742109998036</v>
      </c>
      <c r="BE180" s="47">
        <f>BE177/((BE168*$D$15)+BE177*BE171)</f>
        <v>5.9679518758355714</v>
      </c>
      <c r="BH180" s="47">
        <f>BH177/((BH168*$D$15)+BH177*BH171)</f>
        <v>4.1952999627213741</v>
      </c>
      <c r="BI180" s="47">
        <f>BI177/((BI168*$D$15)+BI177*BI171)</f>
        <v>6.0836258992622545</v>
      </c>
      <c r="BJ180" s="47">
        <f>BJ177/((BJ168*$D$15)+BJ177*BJ171)</f>
        <v>6.1990947918823984</v>
      </c>
      <c r="BK180" s="47">
        <f>BK177/((BK168*$D$15)+BK177*BK171)</f>
        <v>6.3565742109998036</v>
      </c>
      <c r="BL180" s="47">
        <f>BL177/((BL168*$D$15)+BL177*BL171)</f>
        <v>5.9679518758355714</v>
      </c>
      <c r="BO180" s="47">
        <f>BO177/((BO168*$D$15)+BO177*BO171)</f>
        <v>4.1952999627213741</v>
      </c>
      <c r="BP180" s="47">
        <f>BP177/((BP168*$D$15)+BP177*BP171)</f>
        <v>6.0836258992622545</v>
      </c>
      <c r="BQ180" s="47">
        <f>BQ177/((BQ168*$D$15)+BQ177*BQ171)</f>
        <v>6.1990947918823984</v>
      </c>
      <c r="BR180" s="47">
        <f>BR177/((BR168*$D$15)+BR177*BR171)</f>
        <v>6.3565742109998036</v>
      </c>
      <c r="BS180" s="47">
        <f>BS177/((BS168*$D$15)+BS177*BS171)</f>
        <v>5.9679518758355714</v>
      </c>
      <c r="BV180" s="47">
        <f>BV177/((BV168*$D$15)+BV177*BV171)</f>
        <v>4.1952999627213741</v>
      </c>
      <c r="BW180" s="47">
        <f>BW177/((BW168*$D$15)+BW177*BW171)</f>
        <v>6.0836258992622545</v>
      </c>
      <c r="BX180" s="47">
        <f>BX177/((BX168*$D$15)+BX177*BX171)</f>
        <v>6.1990947918823984</v>
      </c>
      <c r="BY180" s="47">
        <f>BY177/((BY168*$D$15)+BY177*BY171)</f>
        <v>6.3565742109998036</v>
      </c>
      <c r="BZ180" s="47">
        <f>BZ177/((BZ168*$D$15)+BZ177*BZ171)</f>
        <v>5.9679518758355714</v>
      </c>
      <c r="CH180" s="142"/>
    </row>
    <row r="181" spans="1:86" ht="15.6" x14ac:dyDescent="0.3">
      <c r="A181" s="142"/>
      <c r="C181" s="46" t="s">
        <v>157</v>
      </c>
      <c r="D181" s="48">
        <f>D176/((D169+D178+D179)*$BA$15+(D177*D175))</f>
        <v>0.81016117212161587</v>
      </c>
      <c r="E181" s="48">
        <f t="shared" ref="E181:H181" si="828">E176/((E169+E178+E179)*$BA$15+(E177*E175))</f>
        <v>0.95986440336323642</v>
      </c>
      <c r="F181" s="48">
        <f t="shared" si="828"/>
        <v>0.96683023963538584</v>
      </c>
      <c r="G181" s="48">
        <f t="shared" si="828"/>
        <v>0.97618086240465285</v>
      </c>
      <c r="H181" s="48">
        <f t="shared" si="828"/>
        <v>0.94912673219669508</v>
      </c>
      <c r="K181" s="48">
        <f>K176/((K169+K178+K179)*$BA$15+(K177*K175))</f>
        <v>1.1071660045895089</v>
      </c>
      <c r="L181" s="48">
        <f t="shared" ref="L181:O181" si="829">L176/((L169+L178+L179)*$BA$15+(L177*L175))</f>
        <v>1.3117503936116031</v>
      </c>
      <c r="M181" s="48">
        <f t="shared" si="829"/>
        <v>1.3212699032838124</v>
      </c>
      <c r="N181" s="48">
        <f t="shared" si="829"/>
        <v>1.3340484614375707</v>
      </c>
      <c r="O181" s="48">
        <f t="shared" si="829"/>
        <v>1.297076295551679</v>
      </c>
      <c r="R181" s="48">
        <f>R176/((R169+R178+R179)*$BA$15+(R177*R175))</f>
        <v>1.1524420217079441</v>
      </c>
      <c r="S181" s="48">
        <f t="shared" ref="S181:V181" si="830">S176/((S169+S178+S179)*$BA$15+(S177*S175))</f>
        <v>1.481011656777903</v>
      </c>
      <c r="T181" s="48">
        <f t="shared" si="830"/>
        <v>1.4976605364255966</v>
      </c>
      <c r="U181" s="48">
        <f t="shared" si="830"/>
        <v>1.5202174207912231</v>
      </c>
      <c r="V181" s="48">
        <f t="shared" si="830"/>
        <v>1.4556032460927728</v>
      </c>
      <c r="Y181" s="48">
        <f>Y176/((Y169+Y178+Y179)*$BA$15+(Y177*Y175))</f>
        <v>1.5749269066475384</v>
      </c>
      <c r="Z181" s="48">
        <f t="shared" ref="Z181:AC181" si="831">Z176/((Z169+Z178+Z179)*$BA$15+(Z177*Z175))</f>
        <v>2.0239500672332094</v>
      </c>
      <c r="AA181" s="48">
        <f t="shared" si="831"/>
        <v>2.0467024209558105</v>
      </c>
      <c r="AB181" s="48">
        <f t="shared" si="831"/>
        <v>2.077528652079276</v>
      </c>
      <c r="AC181" s="48">
        <f t="shared" si="831"/>
        <v>1.9892269411328114</v>
      </c>
      <c r="AK181" s="142"/>
      <c r="AX181" s="142"/>
      <c r="AZ181" s="46" t="s">
        <v>157</v>
      </c>
      <c r="BA181" s="48">
        <f>BA176/((BA169+BA178+BA179)*$BA$15+(BA177*BA175))</f>
        <v>0.93658192258589734</v>
      </c>
      <c r="BB181" s="48">
        <f t="shared" ref="BB181:BE181" si="832">BB176/((BB169+BB178+BB179)*$BA$15+(BB177*BB175))</f>
        <v>1.0825115386389352</v>
      </c>
      <c r="BC181" s="48">
        <f t="shared" si="832"/>
        <v>1.089128216120135</v>
      </c>
      <c r="BD181" s="48">
        <f t="shared" si="832"/>
        <v>1.0979865351535689</v>
      </c>
      <c r="BE181" s="48">
        <f t="shared" si="832"/>
        <v>1.0722825416866095</v>
      </c>
      <c r="BG181" s="166"/>
      <c r="BH181" s="48">
        <f>BH176/((BH169+BH178+BH179)*$BA$15+(BH177*BH175))</f>
        <v>1.2799325626586913</v>
      </c>
      <c r="BI181" s="48">
        <f t="shared" ref="BI181:BL181" si="833">BI176/((BI169+BI178+BI179)*$BA$15+(BI177*BI175))</f>
        <v>1.4793599303435863</v>
      </c>
      <c r="BJ181" s="48">
        <f t="shared" si="833"/>
        <v>1.4884022797212206</v>
      </c>
      <c r="BK181" s="48">
        <f t="shared" si="833"/>
        <v>1.5005080557434687</v>
      </c>
      <c r="BL181" s="48">
        <f t="shared" si="833"/>
        <v>1.4653809863058131</v>
      </c>
      <c r="BO181" s="48">
        <f>BO176/((BO169+BO178+BO179)*$BA$15+(BO177*BO175))</f>
        <v>1.4263044780698841</v>
      </c>
      <c r="BP181" s="48">
        <f t="shared" ref="BP181:BS181" si="834">BP176/((BP169+BP178+BP179)*$BA$15+(BP177*BP175))</f>
        <v>1.7947586042228627</v>
      </c>
      <c r="BQ181" s="48">
        <f t="shared" si="834"/>
        <v>1.8130201313580294</v>
      </c>
      <c r="BR181" s="48">
        <f t="shared" si="834"/>
        <v>1.837700558248772</v>
      </c>
      <c r="BS181" s="48">
        <f t="shared" si="834"/>
        <v>1.7668146212177902</v>
      </c>
      <c r="BV181" s="48">
        <f>BV176/((BV169+BV178+BV179)*$BA$15+(BV177*BV175))</f>
        <v>1.949187253910641</v>
      </c>
      <c r="BW181" s="48">
        <f t="shared" ref="BW181:BZ181" si="835">BW176/((BW169+BW178+BW179)*$BA$15+(BW177*BW175))</f>
        <v>2.4527165475436798</v>
      </c>
      <c r="BX181" s="48">
        <f t="shared" si="835"/>
        <v>2.4776727448185976</v>
      </c>
      <c r="BY181" s="48">
        <f t="shared" si="835"/>
        <v>2.5114010084931313</v>
      </c>
      <c r="BZ181" s="48">
        <f t="shared" si="835"/>
        <v>2.4145283091033924</v>
      </c>
      <c r="CH181" s="142"/>
    </row>
    <row r="182" spans="1:86" x14ac:dyDescent="0.3">
      <c r="A182" s="142"/>
      <c r="AK182" s="142"/>
      <c r="AX182" s="142"/>
      <c r="CH182" s="142"/>
    </row>
    <row r="183" spans="1:86" x14ac:dyDescent="0.3">
      <c r="A183" s="142"/>
      <c r="AK183" s="142"/>
      <c r="AX183" s="142"/>
      <c r="CH183" s="142"/>
    </row>
    <row r="184" spans="1:86" x14ac:dyDescent="0.3">
      <c r="A184" s="142"/>
      <c r="AK184" s="142"/>
      <c r="AX184" s="142"/>
      <c r="CH184" s="142"/>
    </row>
    <row r="185" spans="1:86" x14ac:dyDescent="0.3">
      <c r="A185" s="14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4"/>
      <c r="AX185" s="142"/>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4"/>
    </row>
    <row r="186" spans="1:86" x14ac:dyDescent="0.3">
      <c r="B186" s="147"/>
      <c r="AY186" s="147"/>
    </row>
    <row r="195" spans="1:1" x14ac:dyDescent="0.3">
      <c r="A195" s="4" t="s">
        <v>0</v>
      </c>
    </row>
    <row r="196" spans="1:1" x14ac:dyDescent="0.3">
      <c r="A196" t="s">
        <v>422</v>
      </c>
    </row>
    <row r="197" spans="1:1" x14ac:dyDescent="0.3">
      <c r="A197" t="s">
        <v>423</v>
      </c>
    </row>
    <row r="198" spans="1:1" x14ac:dyDescent="0.3">
      <c r="A198" t="s">
        <v>424</v>
      </c>
    </row>
    <row r="199" spans="1:1" x14ac:dyDescent="0.3">
      <c r="A199" t="s">
        <v>425</v>
      </c>
    </row>
    <row r="200" spans="1:1" x14ac:dyDescent="0.3">
      <c r="A200" t="s">
        <v>427</v>
      </c>
    </row>
    <row r="201" spans="1:1" x14ac:dyDescent="0.3">
      <c r="A201" t="s">
        <v>430</v>
      </c>
    </row>
    <row r="202" spans="1:1" x14ac:dyDescent="0.3">
      <c r="A202" t="s">
        <v>433</v>
      </c>
    </row>
    <row r="203" spans="1:1" x14ac:dyDescent="0.3">
      <c r="A203" t="s">
        <v>434</v>
      </c>
    </row>
    <row r="204" spans="1:1" x14ac:dyDescent="0.3">
      <c r="A204" t="s">
        <v>436</v>
      </c>
    </row>
    <row r="205" spans="1:1" x14ac:dyDescent="0.3">
      <c r="A205" t="s">
        <v>438</v>
      </c>
    </row>
    <row r="206" spans="1:1" x14ac:dyDescent="0.3">
      <c r="A206" t="s">
        <v>442</v>
      </c>
    </row>
    <row r="207" spans="1:1" x14ac:dyDescent="0.3">
      <c r="A207" t="s">
        <v>443</v>
      </c>
    </row>
    <row r="208" spans="1:1" x14ac:dyDescent="0.3">
      <c r="A208" t="s">
        <v>444</v>
      </c>
    </row>
    <row r="209" spans="1:1" x14ac:dyDescent="0.3">
      <c r="A209" t="s">
        <v>449</v>
      </c>
    </row>
    <row r="210" spans="1:1" x14ac:dyDescent="0.3">
      <c r="A210" t="s">
        <v>452</v>
      </c>
    </row>
    <row r="211" spans="1:1" x14ac:dyDescent="0.3">
      <c r="A211" t="s">
        <v>454</v>
      </c>
    </row>
  </sheetData>
  <mergeCells count="84">
    <mergeCell ref="AN65:AW67"/>
    <mergeCell ref="CD129:CF130"/>
    <mergeCell ref="BB156:BD157"/>
    <mergeCell ref="BI156:BK157"/>
    <mergeCell ref="BP156:BR157"/>
    <mergeCell ref="BW156:BY157"/>
    <mergeCell ref="BB102:BD103"/>
    <mergeCell ref="BI102:BK103"/>
    <mergeCell ref="BP102:BR103"/>
    <mergeCell ref="BW102:BY103"/>
    <mergeCell ref="BB129:BD130"/>
    <mergeCell ref="BI129:BK130"/>
    <mergeCell ref="BP129:BR130"/>
    <mergeCell ref="BW129:BY130"/>
    <mergeCell ref="BB75:BD76"/>
    <mergeCell ref="BI75:BK76"/>
    <mergeCell ref="BP75:BR76"/>
    <mergeCell ref="BW75:BY76"/>
    <mergeCell ref="CD75:CF76"/>
    <mergeCell ref="AG129:AI130"/>
    <mergeCell ref="AG75:AI76"/>
    <mergeCell ref="E75:G76"/>
    <mergeCell ref="L75:N76"/>
    <mergeCell ref="S75:U76"/>
    <mergeCell ref="Z75:AB76"/>
    <mergeCell ref="E156:G157"/>
    <mergeCell ref="L156:N157"/>
    <mergeCell ref="S156:U157"/>
    <mergeCell ref="Z156:AB157"/>
    <mergeCell ref="E102:G103"/>
    <mergeCell ref="L102:N103"/>
    <mergeCell ref="S102:U103"/>
    <mergeCell ref="Z102:AB103"/>
    <mergeCell ref="E129:G130"/>
    <mergeCell ref="L129:N130"/>
    <mergeCell ref="S129:U130"/>
    <mergeCell ref="Z129:AB130"/>
    <mergeCell ref="AN62:AW63"/>
    <mergeCell ref="AN64:AW64"/>
    <mergeCell ref="B2:B20"/>
    <mergeCell ref="AY2:AY20"/>
    <mergeCell ref="AN57:AW57"/>
    <mergeCell ref="AN58:AW58"/>
    <mergeCell ref="AN59:AW59"/>
    <mergeCell ref="AN60:AW61"/>
    <mergeCell ref="AN50:AW50"/>
    <mergeCell ref="AN38:AW38"/>
    <mergeCell ref="AN39:AW39"/>
    <mergeCell ref="AN40:AW41"/>
    <mergeCell ref="AN42:AW43"/>
    <mergeCell ref="AN44:AW44"/>
    <mergeCell ref="F48:F49"/>
    <mergeCell ref="AN54:AW56"/>
    <mergeCell ref="BC48:BC49"/>
    <mergeCell ref="BJ48:BJ49"/>
    <mergeCell ref="BQ48:BQ49"/>
    <mergeCell ref="BX48:BX49"/>
    <mergeCell ref="AN51:AW51"/>
    <mergeCell ref="BG20:CH20"/>
    <mergeCell ref="BJ21:BJ22"/>
    <mergeCell ref="BQ21:BQ22"/>
    <mergeCell ref="BX21:BX22"/>
    <mergeCell ref="CE21:CE22"/>
    <mergeCell ref="J20:AK20"/>
    <mergeCell ref="M21:M22"/>
    <mergeCell ref="T21:T22"/>
    <mergeCell ref="AA21:AA22"/>
    <mergeCell ref="AH21:AH22"/>
    <mergeCell ref="C18:C19"/>
    <mergeCell ref="D18:D19"/>
    <mergeCell ref="AZ18:AZ19"/>
    <mergeCell ref="BA18:BA19"/>
    <mergeCell ref="AN52:AW53"/>
    <mergeCell ref="AN45:AW45"/>
    <mergeCell ref="M48:M49"/>
    <mergeCell ref="T48:T49"/>
    <mergeCell ref="AA48:AA49"/>
    <mergeCell ref="AN28:AW28"/>
    <mergeCell ref="AN29:AW30"/>
    <mergeCell ref="AN31:AW31"/>
    <mergeCell ref="AN32:AW33"/>
    <mergeCell ref="AN34:AW36"/>
    <mergeCell ref="AN37:AW37"/>
    <mergeCell ref="AN27:AW2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Info</vt:lpstr>
      <vt:lpstr>EV batteries req &amp; intensities</vt:lpstr>
      <vt:lpstr>Electric grid &amp; chargers req</vt:lpstr>
      <vt:lpstr>Railway catenaries req</vt:lpstr>
      <vt:lpstr>Cu additional req</vt:lpstr>
      <vt:lpstr>Transport materials energy</vt:lpstr>
      <vt:lpstr>EnU</vt:lpstr>
      <vt:lpstr>ESOIstatic 4W-car</vt:lpstr>
      <vt:lpstr>ESOIstatic Ebus</vt:lpstr>
      <vt:lpstr>ESOIstatic 4W-taxi</vt:lpstr>
      <vt:lpstr>ESOIdynamic</vt:lpstr>
      <vt:lpstr>Material Requeriments</vt:lpstr>
      <vt:lpstr>EnU!_Hlk76293339</vt:lpstr>
      <vt:lpstr>'Railway catenaries req'!_Ref41400750</vt:lpstr>
      <vt:lpstr>'Railway catenaries req'!_Ref41400802</vt:lpstr>
      <vt:lpstr>'Railway catenaries req'!_Ref41400824</vt:lpstr>
      <vt:lpstr>'Railway catenaries req'!_Ref41400867</vt:lpstr>
      <vt:lpstr>'Railway catenaries req'!_Ref41506030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2021-06-24T07:04:20Z</dcterms:created>
  <dcterms:modified xsi:type="dcterms:W3CDTF">2022-07-07T10:24:14Z</dcterms:modified>
</cp:coreProperties>
</file>