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rsc\data\Shares\WamDocuments\Journals\EM\D2EM00097K\ForEditing\ESI\"/>
    </mc:Choice>
  </mc:AlternateContent>
  <xr:revisionPtr revIDLastSave="0" documentId="13_ncr:1_{8F81EB4D-1E57-4274-824A-68D7CAB86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of Contents" sheetId="1" r:id="rId1"/>
    <sheet name="Table S1" sheetId="2" r:id="rId2"/>
    <sheet name="Table S2" sheetId="3" r:id="rId3"/>
    <sheet name="Table S3" sheetId="5" r:id="rId4"/>
    <sheet name="Table S4" sheetId="10" r:id="rId5"/>
    <sheet name="Table S5" sheetId="7" r:id="rId6"/>
    <sheet name="Table S6" sheetId="11" r:id="rId7"/>
    <sheet name="Table S7" sheetId="13" r:id="rId8"/>
    <sheet name="Table S8" sheetId="12" r:id="rId9"/>
  </sheets>
  <definedNames>
    <definedName name="_Hlk107432496" localSheetId="7">'Table S7'!$A$27</definedName>
    <definedName name="_Toc107908267" localSheetId="7">'Table S7'!$A$1</definedName>
    <definedName name="_Toc107908268" localSheetId="7">'Table S7'!$A$25</definedName>
    <definedName name="eliaerbiod" localSheetId="3">'Table S3'!$E$60</definedName>
    <definedName name="eliaerbiod">#REF!</definedName>
    <definedName name="eliaerstrip" localSheetId="3">'Table S3'!$E$59</definedName>
    <definedName name="eliaerstrip">#REF!</definedName>
    <definedName name="elipsps" localSheetId="3">'Table S3'!$E$56</definedName>
    <definedName name="elipsps">#REF!</definedName>
    <definedName name="elipsvol" localSheetId="3">'Table S3'!$E$55</definedName>
    <definedName name="elipsvol">#REF!</definedName>
    <definedName name="elislsss" localSheetId="3">'Table S3'!$E$63</definedName>
    <definedName name="elislsss">#REF!</definedName>
    <definedName name="elislsvol" localSheetId="3">'Table S3'!$E$62</definedName>
    <definedName name="elislsv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9BmUgQnJIAfyH5ICegR/q4xaiEg=="/>
    </ext>
  </extLst>
</workbook>
</file>

<file path=xl/calcChain.xml><?xml version="1.0" encoding="utf-8"?>
<calcChain xmlns="http://schemas.openxmlformats.org/spreadsheetml/2006/main">
  <c r="F137" i="7" l="1"/>
  <c r="G137" i="7"/>
  <c r="H137" i="7"/>
  <c r="I137" i="7"/>
  <c r="J137" i="7"/>
  <c r="F138" i="7"/>
  <c r="G138" i="7"/>
  <c r="H138" i="7"/>
  <c r="I138" i="7"/>
  <c r="J138" i="7"/>
  <c r="F139" i="7"/>
  <c r="G139" i="7"/>
  <c r="H139" i="7"/>
  <c r="I139" i="7"/>
  <c r="J139" i="7"/>
  <c r="F140" i="7"/>
  <c r="G140" i="7"/>
  <c r="H140" i="7"/>
  <c r="I140" i="7"/>
  <c r="J140" i="7"/>
  <c r="F141" i="7"/>
  <c r="G141" i="7"/>
  <c r="H141" i="7"/>
  <c r="I141" i="7"/>
  <c r="J141" i="7"/>
  <c r="F142" i="7"/>
  <c r="G142" i="7"/>
  <c r="F130" i="7" l="1"/>
  <c r="E129" i="7"/>
  <c r="E128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Y129" i="7"/>
  <c r="X129" i="7"/>
  <c r="W129" i="7"/>
  <c r="V129" i="7"/>
  <c r="U129" i="7"/>
  <c r="T129" i="7"/>
  <c r="G48" i="10"/>
  <c r="Q132" i="5"/>
  <c r="P132" i="5"/>
  <c r="O132" i="5"/>
  <c r="N132" i="5"/>
  <c r="M132" i="5"/>
  <c r="O131" i="5"/>
  <c r="P131" i="5"/>
  <c r="N131" i="5"/>
  <c r="M131" i="5"/>
  <c r="Q130" i="5"/>
  <c r="P130" i="5"/>
  <c r="O130" i="5"/>
  <c r="N130" i="5"/>
  <c r="M130" i="5"/>
  <c r="K102" i="5"/>
  <c r="K89" i="5"/>
  <c r="J44" i="5"/>
  <c r="I44" i="5"/>
  <c r="K44" i="5"/>
  <c r="L44" i="5" s="1"/>
  <c r="J17" i="5"/>
  <c r="I17" i="5"/>
  <c r="K17" i="5"/>
  <c r="K90" i="5"/>
  <c r="K125" i="5"/>
  <c r="K33" i="5"/>
  <c r="K83" i="5"/>
  <c r="K116" i="5"/>
  <c r="L116" i="5" s="1"/>
  <c r="K117" i="5"/>
  <c r="K110" i="5"/>
  <c r="K28" i="5"/>
  <c r="K30" i="5"/>
  <c r="K12" i="5"/>
  <c r="K104" i="5"/>
  <c r="K61" i="5"/>
  <c r="K80" i="5"/>
  <c r="K36" i="5"/>
  <c r="K35" i="5"/>
  <c r="K34" i="5"/>
  <c r="K99" i="5"/>
  <c r="K42" i="5"/>
  <c r="K76" i="5"/>
  <c r="K20" i="5"/>
  <c r="K21" i="5"/>
  <c r="K72" i="5"/>
  <c r="K64" i="5"/>
  <c r="K106" i="5"/>
  <c r="K23" i="5"/>
  <c r="K108" i="5"/>
  <c r="K96" i="5"/>
  <c r="K26" i="5"/>
  <c r="K66" i="5"/>
  <c r="K87" i="5"/>
  <c r="K88" i="5"/>
  <c r="K40" i="5"/>
  <c r="K65" i="5"/>
  <c r="K15" i="5"/>
  <c r="K8" i="5"/>
  <c r="K52" i="5"/>
  <c r="K43" i="5"/>
  <c r="K37" i="5"/>
  <c r="K9" i="5"/>
  <c r="K14" i="5"/>
  <c r="K75" i="5"/>
  <c r="K6" i="5"/>
  <c r="K10" i="5"/>
  <c r="K73" i="5"/>
  <c r="K81" i="5"/>
  <c r="K95" i="5"/>
  <c r="K56" i="5"/>
  <c r="K51" i="5"/>
  <c r="K63" i="5"/>
  <c r="K39" i="5"/>
  <c r="K115" i="5"/>
  <c r="K93" i="5"/>
  <c r="K18" i="5"/>
  <c r="K119" i="5"/>
  <c r="K60" i="5"/>
  <c r="K109" i="5"/>
  <c r="K94" i="5"/>
  <c r="K121" i="5"/>
  <c r="K91" i="5"/>
  <c r="K123" i="5"/>
  <c r="K122" i="5"/>
  <c r="K41" i="5"/>
  <c r="K49" i="5"/>
  <c r="K118" i="5"/>
  <c r="K38" i="5"/>
  <c r="K57" i="5"/>
  <c r="K58" i="5"/>
  <c r="K126" i="5"/>
  <c r="K92" i="5"/>
  <c r="K67" i="5"/>
  <c r="K112" i="5"/>
  <c r="K59" i="5"/>
  <c r="K62" i="5"/>
  <c r="K114" i="5"/>
  <c r="K127" i="5"/>
  <c r="K22" i="5"/>
  <c r="K5" i="5"/>
  <c r="K82" i="5"/>
  <c r="K13" i="5"/>
  <c r="K74" i="5"/>
  <c r="K100" i="5"/>
  <c r="K101" i="5"/>
  <c r="K19" i="5"/>
  <c r="K105" i="5"/>
  <c r="K103" i="5"/>
  <c r="K55" i="5"/>
  <c r="K79" i="5"/>
  <c r="K128" i="5"/>
  <c r="K71" i="5"/>
  <c r="K53" i="5"/>
  <c r="K31" i="5"/>
  <c r="K16" i="5"/>
  <c r="K78" i="5"/>
  <c r="K85" i="5"/>
  <c r="K86" i="5"/>
  <c r="K46" i="5"/>
  <c r="K98" i="5"/>
  <c r="K84" i="5"/>
  <c r="K27" i="5"/>
  <c r="K54" i="5"/>
  <c r="K69" i="5"/>
  <c r="K32" i="5"/>
  <c r="K107" i="5"/>
  <c r="K24" i="5"/>
  <c r="K68" i="5"/>
  <c r="K77" i="5"/>
  <c r="K70" i="5"/>
  <c r="K47" i="5"/>
  <c r="K50" i="5"/>
  <c r="K120" i="5"/>
  <c r="K11" i="5"/>
  <c r="K45" i="5"/>
  <c r="K97" i="5"/>
  <c r="K29" i="5"/>
  <c r="K25" i="5"/>
  <c r="K113" i="5"/>
  <c r="K111" i="5"/>
  <c r="K7" i="5"/>
  <c r="K124" i="5"/>
  <c r="K48" i="5"/>
  <c r="J116" i="5"/>
  <c r="D130" i="3"/>
  <c r="F130" i="3"/>
  <c r="G130" i="3"/>
  <c r="H130" i="3"/>
  <c r="I130" i="3"/>
  <c r="K130" i="3"/>
  <c r="L130" i="3"/>
  <c r="D131" i="3"/>
  <c r="F131" i="3"/>
  <c r="G131" i="3"/>
  <c r="H131" i="3"/>
  <c r="I131" i="3"/>
  <c r="K131" i="3"/>
  <c r="L131" i="3"/>
  <c r="D132" i="3"/>
  <c r="F132" i="3"/>
  <c r="G132" i="3"/>
  <c r="H132" i="3"/>
  <c r="I132" i="3"/>
  <c r="K132" i="3"/>
  <c r="L132" i="3"/>
  <c r="D133" i="3"/>
  <c r="F133" i="3"/>
  <c r="G133" i="3"/>
  <c r="H133" i="3"/>
  <c r="I133" i="3"/>
  <c r="K133" i="3"/>
  <c r="L133" i="3"/>
  <c r="D134" i="3"/>
  <c r="F134" i="3"/>
  <c r="G134" i="3"/>
  <c r="H134" i="3"/>
  <c r="I134" i="3"/>
  <c r="K134" i="3"/>
  <c r="L134" i="3"/>
  <c r="D135" i="3"/>
  <c r="F135" i="3"/>
  <c r="G135" i="3"/>
  <c r="H135" i="3"/>
  <c r="I135" i="3"/>
  <c r="K135" i="3"/>
  <c r="L135" i="3"/>
  <c r="C135" i="3"/>
  <c r="C134" i="3"/>
  <c r="C133" i="3"/>
  <c r="C132" i="3"/>
  <c r="C131" i="3"/>
  <c r="C130" i="3"/>
  <c r="R5" i="12"/>
  <c r="S5" i="12"/>
  <c r="T5" i="12"/>
  <c r="U5" i="12" s="1"/>
  <c r="R6" i="12"/>
  <c r="S6" i="12"/>
  <c r="T6" i="12"/>
  <c r="U6" i="12" s="1"/>
  <c r="R7" i="12"/>
  <c r="S7" i="12"/>
  <c r="T7" i="12"/>
  <c r="U7" i="12" s="1"/>
  <c r="R8" i="12"/>
  <c r="S8" i="12"/>
  <c r="T8" i="12"/>
  <c r="U8" i="12" s="1"/>
  <c r="R9" i="12"/>
  <c r="S9" i="12"/>
  <c r="T9" i="12"/>
  <c r="U9" i="12" s="1"/>
  <c r="R10" i="12"/>
  <c r="S10" i="12"/>
  <c r="T10" i="12"/>
  <c r="U10" i="12" s="1"/>
  <c r="R11" i="12"/>
  <c r="S11" i="12"/>
  <c r="T11" i="12"/>
  <c r="U11" i="12" s="1"/>
  <c r="R12" i="12"/>
  <c r="S12" i="12"/>
  <c r="T12" i="12"/>
  <c r="U12" i="12" s="1"/>
  <c r="R13" i="12"/>
  <c r="S13" i="12"/>
  <c r="T13" i="12"/>
  <c r="U13" i="12" s="1"/>
  <c r="R14" i="12"/>
  <c r="S14" i="12"/>
  <c r="T14" i="12"/>
  <c r="U14" i="12" s="1"/>
  <c r="R15" i="12"/>
  <c r="S15" i="12"/>
  <c r="T15" i="12"/>
  <c r="U15" i="12" s="1"/>
  <c r="R16" i="12"/>
  <c r="S16" i="12"/>
  <c r="T16" i="12"/>
  <c r="U16" i="12" s="1"/>
  <c r="R4" i="12"/>
  <c r="N21" i="12"/>
  <c r="K21" i="12"/>
  <c r="I21" i="12"/>
  <c r="J21" i="12"/>
  <c r="L21" i="12"/>
  <c r="M21" i="12"/>
  <c r="I22" i="12"/>
  <c r="J22" i="12"/>
  <c r="K22" i="12"/>
  <c r="L22" i="12"/>
  <c r="M22" i="12"/>
  <c r="N22" i="12"/>
  <c r="I23" i="12"/>
  <c r="J23" i="12"/>
  <c r="K23" i="12"/>
  <c r="L23" i="12"/>
  <c r="M23" i="12"/>
  <c r="N23" i="12"/>
  <c r="I24" i="12"/>
  <c r="J24" i="12"/>
  <c r="K24" i="12"/>
  <c r="L24" i="12"/>
  <c r="M24" i="12"/>
  <c r="N24" i="12"/>
  <c r="I25" i="12"/>
  <c r="J25" i="12"/>
  <c r="K25" i="12"/>
  <c r="L25" i="12"/>
  <c r="M25" i="12"/>
  <c r="N25" i="12"/>
  <c r="I26" i="12"/>
  <c r="J26" i="12"/>
  <c r="K26" i="12"/>
  <c r="L26" i="12"/>
  <c r="M26" i="12"/>
  <c r="N26" i="12"/>
  <c r="I27" i="12"/>
  <c r="J27" i="12"/>
  <c r="K27" i="12"/>
  <c r="L27" i="12"/>
  <c r="M27" i="12"/>
  <c r="N27" i="12"/>
  <c r="I28" i="12"/>
  <c r="J28" i="12"/>
  <c r="K28" i="12"/>
  <c r="L28" i="12"/>
  <c r="M28" i="12"/>
  <c r="N28" i="12"/>
  <c r="I29" i="12"/>
  <c r="J29" i="12"/>
  <c r="K29" i="12"/>
  <c r="L29" i="12"/>
  <c r="M29" i="12"/>
  <c r="N29" i="12"/>
  <c r="I30" i="12"/>
  <c r="J30" i="12"/>
  <c r="K30" i="12"/>
  <c r="L30" i="12"/>
  <c r="M30" i="12"/>
  <c r="N30" i="12"/>
  <c r="I31" i="12"/>
  <c r="J31" i="12"/>
  <c r="K31" i="12"/>
  <c r="L31" i="12"/>
  <c r="M31" i="12"/>
  <c r="N31" i="12"/>
  <c r="I32" i="12"/>
  <c r="J32" i="12"/>
  <c r="K32" i="12"/>
  <c r="L32" i="12"/>
  <c r="M32" i="12"/>
  <c r="N32" i="12"/>
  <c r="C21" i="12"/>
  <c r="D21" i="12"/>
  <c r="E21" i="12"/>
  <c r="F21" i="12"/>
  <c r="G21" i="12"/>
  <c r="H21" i="12"/>
  <c r="C22" i="12"/>
  <c r="D22" i="12"/>
  <c r="E22" i="12"/>
  <c r="F22" i="12"/>
  <c r="G22" i="12"/>
  <c r="H22" i="12"/>
  <c r="B23" i="12"/>
  <c r="D23" i="12"/>
  <c r="E23" i="12"/>
  <c r="F23" i="12"/>
  <c r="G23" i="12"/>
  <c r="H23" i="12"/>
  <c r="B24" i="12"/>
  <c r="D24" i="12"/>
  <c r="E24" i="12"/>
  <c r="F24" i="12"/>
  <c r="G24" i="12"/>
  <c r="H24" i="12"/>
  <c r="B25" i="12"/>
  <c r="C25" i="12"/>
  <c r="E25" i="12"/>
  <c r="F25" i="12"/>
  <c r="G25" i="12"/>
  <c r="H25" i="12"/>
  <c r="B26" i="12"/>
  <c r="C26" i="12"/>
  <c r="E26" i="12"/>
  <c r="F26" i="12"/>
  <c r="G26" i="12"/>
  <c r="H26" i="12"/>
  <c r="B27" i="12"/>
  <c r="C27" i="12"/>
  <c r="D27" i="12"/>
  <c r="F27" i="12"/>
  <c r="G27" i="12"/>
  <c r="H27" i="12"/>
  <c r="B28" i="12"/>
  <c r="C28" i="12"/>
  <c r="D28" i="12"/>
  <c r="F28" i="12"/>
  <c r="G28" i="12"/>
  <c r="H28" i="12"/>
  <c r="B29" i="12"/>
  <c r="C29" i="12"/>
  <c r="D29" i="12"/>
  <c r="E29" i="12"/>
  <c r="G29" i="12"/>
  <c r="H29" i="12"/>
  <c r="B30" i="12"/>
  <c r="C30" i="12"/>
  <c r="D30" i="12"/>
  <c r="E30" i="12"/>
  <c r="G30" i="12"/>
  <c r="H30" i="12"/>
  <c r="B31" i="12"/>
  <c r="C31" i="12"/>
  <c r="D31" i="12"/>
  <c r="E31" i="12"/>
  <c r="F31" i="12"/>
  <c r="B32" i="12"/>
  <c r="C32" i="12"/>
  <c r="D32" i="12"/>
  <c r="E32" i="12"/>
  <c r="F32" i="12"/>
  <c r="K16" i="12"/>
  <c r="H32" i="12" s="1"/>
  <c r="K15" i="12"/>
  <c r="H31" i="12" s="1"/>
  <c r="J16" i="12"/>
  <c r="G32" i="12" s="1"/>
  <c r="J15" i="12"/>
  <c r="G31" i="12" s="1"/>
  <c r="I14" i="12"/>
  <c r="F30" i="12" s="1"/>
  <c r="I13" i="12"/>
  <c r="F29" i="12" s="1"/>
  <c r="H14" i="12"/>
  <c r="H13" i="12"/>
  <c r="G12" i="12"/>
  <c r="E28" i="12" s="1"/>
  <c r="G11" i="12"/>
  <c r="E27" i="12" s="1"/>
  <c r="F10" i="12"/>
  <c r="D26" i="12" s="1"/>
  <c r="F9" i="12"/>
  <c r="D25" i="12" s="1"/>
  <c r="E7" i="12"/>
  <c r="C23" i="12" s="1"/>
  <c r="E8" i="12"/>
  <c r="C24" i="12" s="1"/>
  <c r="D6" i="12"/>
  <c r="D5" i="12"/>
  <c r="C6" i="12"/>
  <c r="B22" i="12" s="1"/>
  <c r="C5" i="12"/>
  <c r="B21" i="12" s="1"/>
  <c r="T4" i="12"/>
  <c r="U4" i="12" s="1"/>
  <c r="S4" i="12"/>
  <c r="R26" i="12" l="1"/>
  <c r="D42" i="12" s="1"/>
  <c r="P21" i="12"/>
  <c r="O21" i="12"/>
  <c r="P27" i="12"/>
  <c r="P28" i="12"/>
  <c r="R31" i="12"/>
  <c r="G47" i="12" s="1"/>
  <c r="R30" i="12"/>
  <c r="F46" i="12" s="1"/>
  <c r="R23" i="12"/>
  <c r="C39" i="12" s="1"/>
  <c r="R22" i="12"/>
  <c r="B38" i="12" s="1"/>
  <c r="P32" i="12"/>
  <c r="P31" i="12"/>
  <c r="P24" i="12"/>
  <c r="P23" i="12"/>
  <c r="R27" i="12"/>
  <c r="E43" i="12" s="1"/>
  <c r="O32" i="12"/>
  <c r="Q31" i="12"/>
  <c r="O28" i="12"/>
  <c r="Q27" i="12"/>
  <c r="O24" i="12"/>
  <c r="Q23" i="12"/>
  <c r="O31" i="12"/>
  <c r="Q30" i="12"/>
  <c r="O27" i="12"/>
  <c r="Q26" i="12"/>
  <c r="O23" i="12"/>
  <c r="Q22" i="12"/>
  <c r="P30" i="12"/>
  <c r="R29" i="12"/>
  <c r="F45" i="12" s="1"/>
  <c r="P26" i="12"/>
  <c r="R25" i="12"/>
  <c r="D41" i="12" s="1"/>
  <c r="P22" i="12"/>
  <c r="R21" i="12"/>
  <c r="B37" i="12" s="1"/>
  <c r="O30" i="12"/>
  <c r="Q29" i="12"/>
  <c r="O26" i="12"/>
  <c r="Q25" i="12"/>
  <c r="O22" i="12"/>
  <c r="Q21" i="12"/>
  <c r="R32" i="12"/>
  <c r="G48" i="12" s="1"/>
  <c r="P29" i="12"/>
  <c r="R28" i="12"/>
  <c r="E44" i="12" s="1"/>
  <c r="P25" i="12"/>
  <c r="R24" i="12"/>
  <c r="C40" i="12" s="1"/>
  <c r="Q32" i="12"/>
  <c r="O29" i="12"/>
  <c r="Q28" i="12"/>
  <c r="O25" i="12"/>
  <c r="Q24" i="12"/>
  <c r="Y130" i="7"/>
  <c r="W130" i="7"/>
  <c r="V130" i="7"/>
  <c r="U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E130" i="7"/>
  <c r="T130" i="7"/>
  <c r="G28" i="10"/>
  <c r="G110" i="10"/>
  <c r="G43" i="10"/>
  <c r="G41" i="10"/>
  <c r="G7" i="10"/>
  <c r="G34" i="10"/>
  <c r="G75" i="10"/>
  <c r="G79" i="10"/>
  <c r="G51" i="10"/>
  <c r="G38" i="10"/>
  <c r="G100" i="10"/>
  <c r="G117" i="10"/>
  <c r="G50" i="10"/>
  <c r="G105" i="10"/>
  <c r="G55" i="10"/>
  <c r="G112" i="10"/>
  <c r="G71" i="10"/>
  <c r="G31" i="10"/>
  <c r="G107" i="10"/>
  <c r="G101" i="10"/>
  <c r="G11" i="10"/>
  <c r="G18" i="10"/>
  <c r="G87" i="10"/>
  <c r="G21" i="10"/>
  <c r="G52" i="10"/>
  <c r="G67" i="10"/>
  <c r="G106" i="10"/>
  <c r="G47" i="10"/>
  <c r="G88" i="10"/>
  <c r="G102" i="10"/>
  <c r="G19" i="10"/>
  <c r="G6" i="10"/>
  <c r="G70" i="10"/>
  <c r="G57" i="10"/>
  <c r="G66" i="10"/>
  <c r="G114" i="10"/>
  <c r="G61" i="10"/>
  <c r="G80" i="10"/>
  <c r="G82" i="10"/>
  <c r="G58" i="10"/>
  <c r="G12" i="10"/>
  <c r="G20" i="10"/>
  <c r="G69" i="10"/>
  <c r="G116" i="10"/>
  <c r="G91" i="10"/>
  <c r="G95" i="10"/>
  <c r="G33" i="10"/>
  <c r="G17" i="10"/>
  <c r="G9" i="10"/>
  <c r="G63" i="10"/>
  <c r="G119" i="10"/>
  <c r="G26" i="10"/>
  <c r="G53" i="10"/>
  <c r="G76" i="10"/>
  <c r="G27" i="10"/>
  <c r="G56" i="10"/>
  <c r="G73" i="10"/>
  <c r="G81" i="10"/>
  <c r="G78" i="10"/>
  <c r="G13" i="10"/>
  <c r="G64" i="10"/>
  <c r="G77" i="10"/>
  <c r="G74" i="10"/>
  <c r="G22" i="10"/>
  <c r="G44" i="10"/>
  <c r="G16" i="10"/>
  <c r="G109" i="10"/>
  <c r="G10" i="10"/>
  <c r="G8" i="10"/>
  <c r="G115" i="10"/>
  <c r="G24" i="10"/>
  <c r="G29" i="10"/>
  <c r="G90" i="10"/>
  <c r="G14" i="10"/>
  <c r="G49" i="10"/>
  <c r="G86" i="10"/>
  <c r="G111" i="10"/>
  <c r="G54" i="10"/>
  <c r="G32" i="10"/>
  <c r="G118" i="10"/>
  <c r="G23" i="10"/>
  <c r="G127" i="10"/>
  <c r="G123" i="10"/>
  <c r="G126" i="10"/>
  <c r="G124" i="10"/>
  <c r="G120" i="10"/>
  <c r="G122" i="10"/>
  <c r="G45" i="10"/>
  <c r="G108" i="10"/>
  <c r="G83" i="10"/>
  <c r="G46" i="10"/>
  <c r="G37" i="10"/>
  <c r="G121" i="10"/>
  <c r="G99" i="10"/>
  <c r="G125" i="10"/>
  <c r="G60" i="10"/>
  <c r="G30" i="10"/>
  <c r="G39" i="10"/>
  <c r="G68" i="10"/>
  <c r="G96" i="10"/>
  <c r="G36" i="10"/>
  <c r="G59" i="10"/>
  <c r="G5" i="10"/>
  <c r="G94" i="10"/>
  <c r="G89" i="10"/>
  <c r="G84" i="10"/>
  <c r="G103" i="10"/>
  <c r="G65" i="10"/>
  <c r="G93" i="10"/>
  <c r="G15" i="10"/>
  <c r="G35" i="10"/>
  <c r="G4" i="10"/>
  <c r="G97" i="10"/>
  <c r="G62" i="10"/>
  <c r="G98" i="10"/>
  <c r="G42" i="10"/>
  <c r="G104" i="10"/>
  <c r="G92" i="10"/>
  <c r="G40" i="10"/>
  <c r="G85" i="10"/>
  <c r="G113" i="10"/>
  <c r="G72" i="10"/>
  <c r="G25" i="10"/>
  <c r="L33" i="5"/>
  <c r="L107" i="5"/>
  <c r="L85" i="5"/>
  <c r="L111" i="5"/>
  <c r="L104" i="5"/>
  <c r="L53" i="5"/>
  <c r="L75" i="5"/>
  <c r="L81" i="5"/>
  <c r="L69" i="5"/>
  <c r="L87" i="5"/>
  <c r="L50" i="5"/>
  <c r="L72" i="5"/>
  <c r="L35" i="5"/>
  <c r="L64" i="5"/>
  <c r="L54" i="5"/>
  <c r="L93" i="5"/>
  <c r="L88" i="5"/>
  <c r="L58" i="5"/>
  <c r="L14" i="5"/>
  <c r="L56" i="5"/>
  <c r="L57" i="5"/>
  <c r="L41" i="5"/>
  <c r="L123" i="5"/>
  <c r="L91" i="5"/>
  <c r="L83" i="5"/>
  <c r="L74" i="5"/>
  <c r="L82" i="5"/>
  <c r="L49" i="5"/>
  <c r="L52" i="5"/>
  <c r="L113" i="5"/>
  <c r="L80" i="5"/>
  <c r="L110" i="5"/>
  <c r="L76" i="5"/>
  <c r="L121" i="5"/>
  <c r="L9" i="5"/>
  <c r="L40" i="5"/>
  <c r="L65" i="5"/>
  <c r="L39" i="5"/>
  <c r="L118" i="5"/>
  <c r="L46" i="5"/>
  <c r="L125" i="5"/>
  <c r="L119" i="5"/>
  <c r="L95" i="5"/>
  <c r="L43" i="5"/>
  <c r="L109" i="5"/>
  <c r="L48" i="5"/>
  <c r="L90" i="5"/>
  <c r="L108" i="5"/>
  <c r="L97" i="5"/>
  <c r="L18" i="5"/>
  <c r="L47" i="5"/>
  <c r="L5" i="5"/>
  <c r="L66" i="5"/>
  <c r="L20" i="5"/>
  <c r="L62" i="5"/>
  <c r="L124" i="5"/>
  <c r="L106" i="5"/>
  <c r="L60" i="5"/>
  <c r="L45" i="5"/>
  <c r="L67" i="5"/>
  <c r="L8" i="5"/>
  <c r="L78" i="5"/>
  <c r="L37" i="5"/>
  <c r="L117" i="5"/>
  <c r="L21" i="5"/>
  <c r="L25" i="5"/>
  <c r="L32" i="5"/>
  <c r="L51" i="5"/>
  <c r="L96" i="5"/>
  <c r="L120" i="5"/>
  <c r="L73" i="5"/>
  <c r="L28" i="5"/>
  <c r="L16" i="5"/>
  <c r="L30" i="5"/>
  <c r="L42" i="5"/>
  <c r="L26" i="5"/>
  <c r="L24" i="5"/>
  <c r="L29" i="5"/>
  <c r="L79" i="5"/>
  <c r="L98" i="5"/>
  <c r="L23" i="5"/>
  <c r="L31" i="5"/>
  <c r="L38" i="5"/>
  <c r="L99" i="5"/>
  <c r="L127" i="5"/>
  <c r="L6" i="5"/>
  <c r="L89" i="5"/>
  <c r="L102" i="5"/>
  <c r="L17" i="5"/>
  <c r="L36" i="5"/>
  <c r="L7" i="5"/>
  <c r="L13" i="5"/>
  <c r="L15" i="5"/>
  <c r="L19" i="5"/>
  <c r="L101" i="5"/>
  <c r="L126" i="5"/>
  <c r="L103" i="5"/>
  <c r="L105" i="5"/>
  <c r="L12" i="5"/>
  <c r="L77" i="5"/>
  <c r="L122" i="5"/>
  <c r="L22" i="5"/>
  <c r="L34" i="5"/>
  <c r="L115" i="5"/>
  <c r="L112" i="5"/>
  <c r="L114" i="5"/>
  <c r="L27" i="5"/>
  <c r="L70" i="5"/>
  <c r="L55" i="5"/>
  <c r="L59" i="5"/>
  <c r="L68" i="5"/>
  <c r="L86" i="5"/>
  <c r="L84" i="5"/>
  <c r="L94" i="5"/>
  <c r="L92" i="5"/>
  <c r="L11" i="5"/>
  <c r="L71" i="5"/>
  <c r="L10" i="5"/>
  <c r="L61" i="5"/>
  <c r="L100" i="5"/>
  <c r="L63" i="5"/>
  <c r="L128" i="5"/>
  <c r="J94" i="5"/>
  <c r="I30" i="5" l="1"/>
  <c r="I13" i="5"/>
  <c r="Y128" i="7" l="1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J76" i="5"/>
  <c r="I76" i="5"/>
  <c r="J63" i="5"/>
  <c r="I63" i="5"/>
  <c r="J12" i="5"/>
  <c r="I12" i="5"/>
  <c r="J105" i="5"/>
  <c r="I105" i="5"/>
  <c r="J103" i="5"/>
  <c r="I103" i="5"/>
  <c r="J126" i="5"/>
  <c r="I126" i="5"/>
  <c r="J101" i="5"/>
  <c r="I101" i="5"/>
  <c r="J19" i="5"/>
  <c r="I19" i="5"/>
  <c r="J15" i="5"/>
  <c r="I15" i="5"/>
  <c r="J13" i="5"/>
  <c r="J7" i="5"/>
  <c r="I7" i="5"/>
  <c r="J100" i="5"/>
  <c r="I100" i="5"/>
  <c r="J36" i="5"/>
  <c r="I36" i="5"/>
  <c r="J102" i="5"/>
  <c r="I102" i="5"/>
  <c r="J89" i="5"/>
  <c r="I89" i="5"/>
  <c r="J6" i="5"/>
  <c r="I6" i="5"/>
  <c r="J127" i="5"/>
  <c r="I127" i="5"/>
  <c r="J99" i="5"/>
  <c r="I99" i="5"/>
  <c r="J23" i="5"/>
  <c r="I23" i="5"/>
  <c r="J38" i="5"/>
  <c r="I38" i="5"/>
  <c r="J31" i="5"/>
  <c r="I31" i="5"/>
  <c r="J98" i="5"/>
  <c r="I98" i="5"/>
  <c r="J61" i="5"/>
  <c r="I61" i="5"/>
  <c r="J79" i="5"/>
  <c r="I79" i="5"/>
  <c r="J29" i="5"/>
  <c r="I29" i="5"/>
  <c r="J26" i="5"/>
  <c r="I26" i="5"/>
  <c r="J24" i="5"/>
  <c r="I24" i="5"/>
  <c r="J42" i="5"/>
  <c r="I42" i="5"/>
  <c r="J18" i="5"/>
  <c r="I18" i="5"/>
  <c r="J30" i="5"/>
  <c r="J16" i="5"/>
  <c r="I16" i="5"/>
  <c r="J10" i="5"/>
  <c r="I10" i="5"/>
  <c r="J28" i="5"/>
  <c r="I28" i="5"/>
  <c r="I94" i="5"/>
  <c r="J73" i="5"/>
  <c r="I73" i="5"/>
  <c r="J120" i="5"/>
  <c r="I120" i="5"/>
  <c r="J96" i="5"/>
  <c r="I96" i="5"/>
  <c r="J32" i="5"/>
  <c r="I32" i="5"/>
  <c r="J25" i="5"/>
  <c r="I25" i="5"/>
  <c r="J51" i="5"/>
  <c r="I51" i="5"/>
  <c r="J21" i="5"/>
  <c r="I21" i="5"/>
  <c r="J66" i="5"/>
  <c r="I66" i="5"/>
  <c r="J78" i="5"/>
  <c r="I78" i="5"/>
  <c r="J71" i="5"/>
  <c r="I71" i="5"/>
  <c r="J92" i="5"/>
  <c r="I92" i="5"/>
  <c r="J37" i="5"/>
  <c r="I37" i="5"/>
  <c r="J11" i="5"/>
  <c r="I11" i="5"/>
  <c r="J64" i="5"/>
  <c r="I64" i="5"/>
  <c r="J8" i="5"/>
  <c r="I8" i="5"/>
  <c r="J67" i="5"/>
  <c r="I67" i="5"/>
  <c r="J86" i="5"/>
  <c r="I86" i="5"/>
  <c r="J45" i="5"/>
  <c r="I45" i="5"/>
  <c r="J60" i="5"/>
  <c r="I60" i="5"/>
  <c r="J106" i="5"/>
  <c r="I106" i="5"/>
  <c r="J82" i="5"/>
  <c r="I82" i="5"/>
  <c r="J124" i="5"/>
  <c r="I124" i="5"/>
  <c r="I116" i="5"/>
  <c r="J113" i="5"/>
  <c r="I113" i="5"/>
  <c r="J62" i="5"/>
  <c r="I62" i="5"/>
  <c r="J20" i="5"/>
  <c r="I20" i="5"/>
  <c r="J65" i="5"/>
  <c r="I65" i="5"/>
  <c r="J5" i="5"/>
  <c r="I5" i="5"/>
  <c r="J47" i="5"/>
  <c r="I47" i="5"/>
  <c r="J84" i="5"/>
  <c r="I84" i="5"/>
  <c r="J90" i="5"/>
  <c r="I90" i="5"/>
  <c r="J97" i="5"/>
  <c r="I97" i="5"/>
  <c r="J108" i="5"/>
  <c r="I108" i="5"/>
  <c r="J125" i="5"/>
  <c r="I125" i="5"/>
  <c r="J48" i="5"/>
  <c r="I48" i="5"/>
  <c r="J93" i="5"/>
  <c r="I93" i="5"/>
  <c r="J109" i="5"/>
  <c r="I109" i="5"/>
  <c r="J81" i="5"/>
  <c r="I81" i="5"/>
  <c r="J43" i="5"/>
  <c r="I43" i="5"/>
  <c r="J95" i="5"/>
  <c r="I95" i="5"/>
  <c r="J119" i="5"/>
  <c r="I119" i="5"/>
  <c r="J46" i="5"/>
  <c r="I46" i="5"/>
  <c r="J118" i="5"/>
  <c r="I118" i="5"/>
  <c r="J39" i="5"/>
  <c r="I39" i="5"/>
  <c r="J110" i="5"/>
  <c r="I110" i="5"/>
  <c r="J50" i="5"/>
  <c r="I50" i="5"/>
  <c r="J68" i="5"/>
  <c r="I68" i="5"/>
  <c r="J117" i="5"/>
  <c r="I117" i="5"/>
  <c r="J40" i="5"/>
  <c r="I40" i="5"/>
  <c r="J74" i="5"/>
  <c r="I74" i="5"/>
  <c r="J9" i="5"/>
  <c r="I9" i="5"/>
  <c r="J121" i="5"/>
  <c r="I121" i="5"/>
  <c r="J80" i="5"/>
  <c r="I80" i="5"/>
  <c r="J69" i="5"/>
  <c r="I69" i="5"/>
  <c r="J52" i="5"/>
  <c r="I52" i="5"/>
  <c r="J49" i="5"/>
  <c r="I49" i="5"/>
  <c r="J104" i="5"/>
  <c r="I104" i="5"/>
  <c r="J83" i="5"/>
  <c r="I83" i="5"/>
  <c r="J91" i="5"/>
  <c r="I91" i="5"/>
  <c r="J41" i="5"/>
  <c r="I41" i="5"/>
  <c r="J123" i="5"/>
  <c r="I123" i="5"/>
  <c r="J59" i="5"/>
  <c r="I59" i="5"/>
  <c r="J27" i="5"/>
  <c r="I27" i="5"/>
  <c r="J55" i="5"/>
  <c r="I55" i="5"/>
  <c r="J56" i="5"/>
  <c r="I56" i="5"/>
  <c r="J57" i="5"/>
  <c r="I57" i="5"/>
  <c r="J14" i="5"/>
  <c r="I14" i="5"/>
  <c r="J58" i="5"/>
  <c r="I58" i="5"/>
  <c r="J33" i="5"/>
  <c r="I33" i="5"/>
  <c r="J88" i="5"/>
  <c r="I88" i="5"/>
  <c r="J70" i="5"/>
  <c r="I70" i="5"/>
  <c r="J75" i="5"/>
  <c r="I75" i="5"/>
  <c r="J114" i="5"/>
  <c r="I114" i="5"/>
  <c r="J112" i="5"/>
  <c r="I112" i="5"/>
  <c r="J54" i="5"/>
  <c r="I54" i="5"/>
  <c r="J35" i="5"/>
  <c r="I35" i="5"/>
  <c r="J72" i="5"/>
  <c r="I72" i="5"/>
  <c r="J87" i="5"/>
  <c r="I87" i="5"/>
  <c r="J53" i="5"/>
  <c r="I53" i="5"/>
  <c r="J111" i="5"/>
  <c r="I111" i="5"/>
  <c r="J85" i="5"/>
  <c r="I85" i="5"/>
  <c r="J107" i="5"/>
  <c r="I107" i="5"/>
  <c r="J77" i="5"/>
  <c r="I77" i="5"/>
  <c r="J128" i="5"/>
  <c r="I128" i="5"/>
  <c r="J115" i="5"/>
  <c r="I115" i="5"/>
  <c r="J34" i="5"/>
  <c r="I34" i="5"/>
  <c r="J122" i="5"/>
  <c r="I122" i="5"/>
  <c r="J22" i="5"/>
  <c r="I22" i="5"/>
  <c r="J121" i="3"/>
  <c r="E121" i="3"/>
  <c r="J21" i="3"/>
  <c r="E21" i="3"/>
  <c r="J33" i="3"/>
  <c r="E33" i="3"/>
  <c r="J114" i="3"/>
  <c r="E114" i="3"/>
  <c r="J76" i="3"/>
  <c r="E76" i="3"/>
  <c r="J127" i="3"/>
  <c r="E127" i="3"/>
  <c r="J106" i="3"/>
  <c r="E106" i="3"/>
  <c r="J84" i="3"/>
  <c r="E84" i="3"/>
  <c r="J110" i="3"/>
  <c r="E110" i="3"/>
  <c r="J52" i="3"/>
  <c r="E52" i="3"/>
  <c r="J86" i="3"/>
  <c r="E86" i="3"/>
  <c r="J71" i="3"/>
  <c r="E71" i="3"/>
  <c r="J34" i="3"/>
  <c r="E34" i="3"/>
  <c r="J113" i="3"/>
  <c r="E113" i="3"/>
  <c r="J111" i="3"/>
  <c r="E111" i="3"/>
  <c r="J53" i="3"/>
  <c r="E53" i="3"/>
  <c r="J74" i="3"/>
  <c r="E74" i="3"/>
  <c r="J69" i="3"/>
  <c r="E69" i="3"/>
  <c r="J32" i="3"/>
  <c r="E32" i="3"/>
  <c r="J87" i="3"/>
  <c r="E87" i="3"/>
  <c r="J57" i="3"/>
  <c r="E57" i="3"/>
  <c r="J13" i="3"/>
  <c r="E13" i="3"/>
  <c r="J55" i="3"/>
  <c r="E55" i="3"/>
  <c r="J56" i="3"/>
  <c r="E56" i="3"/>
  <c r="J26" i="3"/>
  <c r="E26" i="3"/>
  <c r="J54" i="3"/>
  <c r="E54" i="3"/>
  <c r="J58" i="3"/>
  <c r="E58" i="3"/>
  <c r="J122" i="3"/>
  <c r="E122" i="3"/>
  <c r="J40" i="3"/>
  <c r="E40" i="3"/>
  <c r="J90" i="3"/>
  <c r="E90" i="3"/>
  <c r="J82" i="3"/>
  <c r="E82" i="3"/>
  <c r="J103" i="3"/>
  <c r="E103" i="3"/>
  <c r="J48" i="3"/>
  <c r="E48" i="3"/>
  <c r="J51" i="3"/>
  <c r="E51" i="3"/>
  <c r="J68" i="3"/>
  <c r="E68" i="3"/>
  <c r="J79" i="3"/>
  <c r="E79" i="3"/>
  <c r="J120" i="3"/>
  <c r="E120" i="3"/>
  <c r="J8" i="3"/>
  <c r="E8" i="3"/>
  <c r="J73" i="3"/>
  <c r="E73" i="3"/>
  <c r="J39" i="3"/>
  <c r="E39" i="3"/>
  <c r="J116" i="3"/>
  <c r="E116" i="3"/>
  <c r="J67" i="3"/>
  <c r="E67" i="3"/>
  <c r="J49" i="3"/>
  <c r="E49" i="3"/>
  <c r="J109" i="3"/>
  <c r="E109" i="3"/>
  <c r="J38" i="3"/>
  <c r="E38" i="3"/>
  <c r="J117" i="3"/>
  <c r="E117" i="3"/>
  <c r="J45" i="3"/>
  <c r="E45" i="3"/>
  <c r="J118" i="3"/>
  <c r="E118" i="3"/>
  <c r="J94" i="3"/>
  <c r="E94" i="3"/>
  <c r="J42" i="3"/>
  <c r="E42" i="3"/>
  <c r="J80" i="3"/>
  <c r="E80" i="3"/>
  <c r="J108" i="3"/>
  <c r="E108" i="3"/>
  <c r="J92" i="3"/>
  <c r="E92" i="3"/>
  <c r="J43" i="3"/>
  <c r="E43" i="3"/>
  <c r="J47" i="3"/>
  <c r="E47" i="3"/>
  <c r="J124" i="3"/>
  <c r="E124" i="3"/>
  <c r="J107" i="3"/>
  <c r="E107" i="3"/>
  <c r="J96" i="3"/>
  <c r="E96" i="3"/>
  <c r="J89" i="3"/>
  <c r="E89" i="3"/>
  <c r="J83" i="3"/>
  <c r="E83" i="3"/>
  <c r="J46" i="3"/>
  <c r="E46" i="3"/>
  <c r="J4" i="3"/>
  <c r="E4" i="3"/>
  <c r="J64" i="3"/>
  <c r="E64" i="3"/>
  <c r="J19" i="3"/>
  <c r="E19" i="3"/>
  <c r="J61" i="3"/>
  <c r="E61" i="3"/>
  <c r="J115" i="3"/>
  <c r="E115" i="3"/>
  <c r="J112" i="3"/>
  <c r="E112" i="3"/>
  <c r="J123" i="3"/>
  <c r="E123" i="3"/>
  <c r="J81" i="3"/>
  <c r="E81" i="3"/>
  <c r="J105" i="3"/>
  <c r="E105" i="3"/>
  <c r="J59" i="3"/>
  <c r="E59" i="3"/>
  <c r="J44" i="3"/>
  <c r="E44" i="3"/>
  <c r="J85" i="3"/>
  <c r="E85" i="3"/>
  <c r="J66" i="3"/>
  <c r="E66" i="3"/>
  <c r="J7" i="3"/>
  <c r="E7" i="3"/>
  <c r="J63" i="3"/>
  <c r="E63" i="3"/>
  <c r="J10" i="3"/>
  <c r="E10" i="3"/>
  <c r="J36" i="3"/>
  <c r="E36" i="3"/>
  <c r="J91" i="3"/>
  <c r="E91" i="3"/>
  <c r="J70" i="3"/>
  <c r="E70" i="3"/>
  <c r="J77" i="3"/>
  <c r="E77" i="3"/>
  <c r="J65" i="3"/>
  <c r="E65" i="3"/>
  <c r="J20" i="3"/>
  <c r="E20" i="3"/>
  <c r="J50" i="3"/>
  <c r="E50" i="3"/>
  <c r="J24" i="3"/>
  <c r="E24" i="3"/>
  <c r="J31" i="3"/>
  <c r="E31" i="3"/>
  <c r="J95" i="3"/>
  <c r="E95" i="3"/>
  <c r="J119" i="3"/>
  <c r="E119" i="3"/>
  <c r="J72" i="3"/>
  <c r="E72" i="3"/>
  <c r="J93" i="3"/>
  <c r="E93" i="3"/>
  <c r="J27" i="3"/>
  <c r="E27" i="3"/>
  <c r="J9" i="3"/>
  <c r="E9" i="3"/>
  <c r="J15" i="3"/>
  <c r="E15" i="3"/>
  <c r="J29" i="3"/>
  <c r="E29" i="3"/>
  <c r="J17" i="3"/>
  <c r="E17" i="3"/>
  <c r="J41" i="3"/>
  <c r="E41" i="3"/>
  <c r="J23" i="3"/>
  <c r="E23" i="3"/>
  <c r="J25" i="3"/>
  <c r="E25" i="3"/>
  <c r="J28" i="3"/>
  <c r="E28" i="3"/>
  <c r="J78" i="3"/>
  <c r="E78" i="3"/>
  <c r="J60" i="3"/>
  <c r="E60" i="3"/>
  <c r="J97" i="3"/>
  <c r="E97" i="3"/>
  <c r="J30" i="3"/>
  <c r="E30" i="3"/>
  <c r="J22" i="3"/>
  <c r="E22" i="3"/>
  <c r="J37" i="3"/>
  <c r="E37" i="3"/>
  <c r="J98" i="3"/>
  <c r="E98" i="3"/>
  <c r="J126" i="3"/>
  <c r="E126" i="3"/>
  <c r="J5" i="3"/>
  <c r="E5" i="3"/>
  <c r="J88" i="3"/>
  <c r="E88" i="3"/>
  <c r="J101" i="3"/>
  <c r="E101" i="3"/>
  <c r="J16" i="3"/>
  <c r="E16" i="3"/>
  <c r="J35" i="3"/>
  <c r="E35" i="3"/>
  <c r="J99" i="3"/>
  <c r="E99" i="3"/>
  <c r="J6" i="3"/>
  <c r="E6" i="3"/>
  <c r="J12" i="3"/>
  <c r="E12" i="3"/>
  <c r="J14" i="3"/>
  <c r="E14" i="3"/>
  <c r="J18" i="3"/>
  <c r="E18" i="3"/>
  <c r="J100" i="3"/>
  <c r="E100" i="3"/>
  <c r="J125" i="3"/>
  <c r="E125" i="3"/>
  <c r="J102" i="3"/>
  <c r="E102" i="3"/>
  <c r="J104" i="3"/>
  <c r="E104" i="3"/>
  <c r="J11" i="3"/>
  <c r="E11" i="3"/>
  <c r="J62" i="3"/>
  <c r="E62" i="3"/>
  <c r="J75" i="3"/>
  <c r="E75" i="3"/>
  <c r="E130" i="3" l="1"/>
  <c r="E131" i="3"/>
  <c r="E132" i="3"/>
  <c r="E133" i="3"/>
  <c r="E134" i="3"/>
  <c r="E135" i="3"/>
  <c r="J131" i="3"/>
  <c r="J132" i="3"/>
  <c r="J133" i="3"/>
  <c r="J135" i="3"/>
  <c r="J130" i="3"/>
  <c r="J13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7" authorId="0" shapeId="0" xr:uid="{00000000-0006-0000-0400-000002000000}">
      <text>
        <r>
          <rPr>
            <sz val="12"/>
            <color theme="1"/>
            <rFont val="Arial"/>
          </rPr>
          <t>======
ID#AAAAT7gWz3o
gurjot    (2022-01-06 20:05:18)
pka is 0.004 but had to enter 1</t>
        </r>
      </text>
    </comment>
    <comment ref="B49" authorId="0" shapeId="0" xr:uid="{00000000-0006-0000-0400-000008000000}">
      <text>
        <r>
          <rPr>
            <sz val="12"/>
            <color theme="1"/>
            <rFont val="Arial"/>
          </rPr>
          <t>======
ID#AAAAT7gWz2I
gurjot    (2022-01-06 20:05:18)
pka is -3.83 but had to enter 1</t>
        </r>
      </text>
    </comment>
    <comment ref="B54" authorId="0" shapeId="0" xr:uid="{00000000-0006-0000-0400-000006000000}">
      <text>
        <r>
          <rPr>
            <sz val="12"/>
            <color theme="1"/>
            <rFont val="Arial"/>
          </rPr>
          <t>======
ID#AAAAT7gWz2g
gurjot    (2022-01-06 20:05:18)
pka is -1.58 but had to enter 1</t>
        </r>
      </text>
    </comment>
    <comment ref="B55" authorId="0" shapeId="0" xr:uid="{00000000-0006-0000-0400-000009000000}">
      <text>
        <r>
          <rPr>
            <sz val="12"/>
            <color theme="1"/>
            <rFont val="Arial"/>
          </rPr>
          <t>======
ID#AAAAT67Nq4A
gurjot    (2022-01-06 20:05:18)
pKa is less than 1 (it is 0.3 but had to enter 1)</t>
        </r>
      </text>
    </comment>
    <comment ref="B56" authorId="0" shapeId="0" xr:uid="{00000000-0006-0000-0400-00000A000000}">
      <text>
        <r>
          <rPr>
            <sz val="12"/>
            <color theme="1"/>
            <rFont val="Arial"/>
          </rPr>
          <t>======
ID#AAAAT67Nq34
gurjot    (2022-01-06 20:05:18)
pka is 0.05 but had to enter 1</t>
        </r>
      </text>
    </comment>
    <comment ref="B57" authorId="0" shapeId="0" xr:uid="{00000000-0006-0000-0400-000001000000}">
      <text>
        <r>
          <rPr>
            <sz val="12"/>
            <color theme="1"/>
            <rFont val="Arial"/>
          </rPr>
          <t>======
ID#AAAAT7gWz4U
gurjot    (2022-01-06 20:05:18)
pka is 0.99 but had to enter 1</t>
        </r>
      </text>
    </comment>
    <comment ref="B58" authorId="0" shapeId="0" xr:uid="{00000000-0006-0000-0400-000004000000}">
      <text>
        <r>
          <rPr>
            <sz val="12"/>
            <color theme="1"/>
            <rFont val="Arial"/>
          </rPr>
          <t>======
ID#AAAAT7gWz3A
gurjot    (2022-01-06 20:05:18)
pka is 0.76 but had to enter 1</t>
        </r>
      </text>
    </comment>
    <comment ref="B70" authorId="0" shapeId="0" xr:uid="{00000000-0006-0000-0400-000003000000}">
      <text>
        <r>
          <rPr>
            <sz val="12"/>
            <color theme="1"/>
            <rFont val="Arial"/>
          </rPr>
          <t>======
ID#AAAAT7gWz28
gurjot    (2022-01-06 20:05:18)
pka is -1.35 but need to enter 1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qW4JsVyY86z2iGe/+NcADXXRDIQ=="/>
    </ext>
  </extLst>
</comments>
</file>

<file path=xl/sharedStrings.xml><?xml version="1.0" encoding="utf-8"?>
<sst xmlns="http://schemas.openxmlformats.org/spreadsheetml/2006/main" count="4145" uniqueCount="1276">
  <si>
    <t>Table of Contents</t>
  </si>
  <si>
    <t>Table S1</t>
  </si>
  <si>
    <t>Table S2</t>
  </si>
  <si>
    <t>Table S3</t>
  </si>
  <si>
    <t>Table S4</t>
  </si>
  <si>
    <t>Functions of PMT plastic additves</t>
  </si>
  <si>
    <t>CAS_Number</t>
  </si>
  <si>
    <t>Name</t>
  </si>
  <si>
    <t>Biodeg Half-Life Experimental (days)</t>
  </si>
  <si>
    <t>Biodeg Half-Life Predicted (days)</t>
  </si>
  <si>
    <t>Substance_SMILES_Open_Babel</t>
  </si>
  <si>
    <t>Type_of_substance</t>
  </si>
  <si>
    <t>108-78-1</t>
  </si>
  <si>
    <t>CAS_RN:108-78-1</t>
  </si>
  <si>
    <t>-</t>
  </si>
  <si>
    <t>Nc1nc(N)nc(N)n1</t>
  </si>
  <si>
    <t>organic</t>
  </si>
  <si>
    <t>80-08-0</t>
  </si>
  <si>
    <t>Dapsone</t>
  </si>
  <si>
    <t>CAS_RN:80-08-0</t>
  </si>
  <si>
    <t>c1cc(ccc1N)S(=O)(=O)c1ccc(cc1)N</t>
  </si>
  <si>
    <t>37640-57-6</t>
  </si>
  <si>
    <t>1,3,5-triazine-2,4,6(1H,3H,5H)-trione, compound with 1,3,5-triazine-2,4,6-triamine (1:1)</t>
  </si>
  <si>
    <t>organic salt/mixture</t>
  </si>
  <si>
    <t>O=c1[nH]c(=O)[nH]c(=O)[nH]1</t>
  </si>
  <si>
    <t>3622-84-2</t>
  </si>
  <si>
    <t>N-butylbenzenesulphonamide</t>
  </si>
  <si>
    <t>CAS_RN:3622-84-2</t>
  </si>
  <si>
    <t>CCCCNS(=O)(=O)c1ccccc1</t>
  </si>
  <si>
    <t>95-50-1</t>
  </si>
  <si>
    <t>1,2-dichlorobenzene</t>
  </si>
  <si>
    <t>CAS_RN:95-50-1</t>
  </si>
  <si>
    <t>Clc1ccccc1Cl</t>
  </si>
  <si>
    <t>123-91-1</t>
  </si>
  <si>
    <t>1,4-dioxane</t>
  </si>
  <si>
    <t>CAS_RN:123-91-1</t>
  </si>
  <si>
    <t>C1COCCO1</t>
  </si>
  <si>
    <t>126-86-3</t>
  </si>
  <si>
    <t>2,4,7,9-tetramethyldec-5-yne-4,7-diol</t>
  </si>
  <si>
    <t>CAS_RN:126-86-3</t>
  </si>
  <si>
    <t>CC(C)CC(C)(C#CC(C)(CC(C)C)O)O</t>
  </si>
  <si>
    <t>288-88-0</t>
  </si>
  <si>
    <t>1,2,4-triazole</t>
  </si>
  <si>
    <t>2855-13-2</t>
  </si>
  <si>
    <t>3-aminomethyl-3,5,5-trimethylcyclohexylamine</t>
  </si>
  <si>
    <t>CAS_RN:2855-13-2</t>
  </si>
  <si>
    <t>CC1(C)CC(N)CC(C)(CN)C1</t>
  </si>
  <si>
    <t>51-28-5</t>
  </si>
  <si>
    <t>2,4-dinitrophenol</t>
  </si>
  <si>
    <t>56-23-5</t>
  </si>
  <si>
    <t>Carbon tetrachloride</t>
  </si>
  <si>
    <t>CAS_RN:56-23-5</t>
  </si>
  <si>
    <t>ClC(Cl)(Cl)Cl</t>
  </si>
  <si>
    <t>pseudorganic</t>
  </si>
  <si>
    <t>56-93-9</t>
  </si>
  <si>
    <t>Benzyltrimethylammonium chloride</t>
  </si>
  <si>
    <t>67-66-3</t>
  </si>
  <si>
    <t>Chloroform</t>
  </si>
  <si>
    <t>CAS_RN:67-66-3</t>
  </si>
  <si>
    <t>ClC(Cl)Cl</t>
  </si>
  <si>
    <t>75-35-4</t>
  </si>
  <si>
    <t>1,1-dichloroethylene</t>
  </si>
  <si>
    <t>CAS_RN:75-35-4</t>
  </si>
  <si>
    <t>C=C(Cl)Cl</t>
  </si>
  <si>
    <t>75-71-8</t>
  </si>
  <si>
    <t>Dichlorodifluoromethane</t>
  </si>
  <si>
    <t>CAS_RN:75-71-8</t>
  </si>
  <si>
    <t>FC(F)(Cl)Cl</t>
  </si>
  <si>
    <t>76-05-1</t>
  </si>
  <si>
    <t>CAS_RN:76-05-1</t>
  </si>
  <si>
    <t>OC(=O)C(F)(F)F</t>
  </si>
  <si>
    <t>78-51-3</t>
  </si>
  <si>
    <t>Tris(2-butoxyethyl) phosphate</t>
  </si>
  <si>
    <t>CAS_RN:78-51-3</t>
  </si>
  <si>
    <t>CCCCOCCOP(=O)(OCCOCCCC)OCCOCCCC</t>
  </si>
  <si>
    <t>78-87-5</t>
  </si>
  <si>
    <t>1,2-dichloropropane</t>
  </si>
  <si>
    <t>CAS_RN:78-87-5</t>
  </si>
  <si>
    <t>CC(CCl)Cl</t>
  </si>
  <si>
    <t>95-14-7</t>
  </si>
  <si>
    <t>Benzotriazole</t>
  </si>
  <si>
    <t>CAS_RN:95-14-7</t>
  </si>
  <si>
    <t>c1ccc2[nH]nnc2c1</t>
  </si>
  <si>
    <t>97-39-2</t>
  </si>
  <si>
    <t>1,3-di-o-tolylguanidine</t>
  </si>
  <si>
    <t>CAS_RN:97-39-2</t>
  </si>
  <si>
    <t>Cc1ccccc1NC(=N)Nc1ccccc1C</t>
  </si>
  <si>
    <t>102-06-7</t>
  </si>
  <si>
    <t>CAS_RN:102-06-7</t>
  </si>
  <si>
    <t>N=C(Nc1ccccc1)Nc1ccccc1</t>
  </si>
  <si>
    <t>106-93-4</t>
  </si>
  <si>
    <t>1,2-dibromoethane</t>
  </si>
  <si>
    <t>CAS_RN:106-93-4</t>
  </si>
  <si>
    <t>BrCCBr</t>
  </si>
  <si>
    <t>108-20-3</t>
  </si>
  <si>
    <t>CAS_RN:108-20-3</t>
  </si>
  <si>
    <t>CC(C)OC(C)C</t>
  </si>
  <si>
    <t>108-80-5</t>
  </si>
  <si>
    <t>CAS_RN:108-80-5</t>
  </si>
  <si>
    <t>108-90-7</t>
  </si>
  <si>
    <t>Chlorobenzene</t>
  </si>
  <si>
    <t>CAS_RN:108-90-7</t>
  </si>
  <si>
    <t>Clc1ccccc1</t>
  </si>
  <si>
    <t>119-61-9</t>
  </si>
  <si>
    <t>Benzophenone</t>
  </si>
  <si>
    <t>CAS_RN:119-61-9</t>
  </si>
  <si>
    <t>O=C(c1ccccc1)c1ccccc1</t>
  </si>
  <si>
    <t>121-82-4</t>
  </si>
  <si>
    <t>Perhydro-1,3,5-trinitro-1,3,5-triazine</t>
  </si>
  <si>
    <t>156-60-5</t>
  </si>
  <si>
    <t>trans-dichloroethylene</t>
  </si>
  <si>
    <t>CAS_RN:156-60-5</t>
  </si>
  <si>
    <t>Cl/C=C/Cl</t>
  </si>
  <si>
    <t>280-57-9</t>
  </si>
  <si>
    <t>1,4-diazabicyclooctane</t>
  </si>
  <si>
    <t>CAS_RN:280-57-9</t>
  </si>
  <si>
    <t>C1CCCCCCC1N1CCCCNCC1</t>
  </si>
  <si>
    <t>541-73-1</t>
  </si>
  <si>
    <t>1,3-dichlorobenzene</t>
  </si>
  <si>
    <t>CAS_RN:541-73-1</t>
  </si>
  <si>
    <t>Clc1cccc(Cl)c1</t>
  </si>
  <si>
    <t>1493-13-6</t>
  </si>
  <si>
    <t>Trifluoromethanesulphonic acid</t>
  </si>
  <si>
    <t>CAS_RN:1493-13-6</t>
  </si>
  <si>
    <t>OS(=O)(=O)C(F)(F)F</t>
  </si>
  <si>
    <t>5165-97-9</t>
  </si>
  <si>
    <t>Sodium 2-methyl-2-[(1-oxoallyl)amino]propanesulphonate</t>
  </si>
  <si>
    <t>13674-87-8</t>
  </si>
  <si>
    <t>Tris[2-chloro-1-(chloromethyl)ethyl] phosphate</t>
  </si>
  <si>
    <t>CAS_RN:13674-87-8</t>
  </si>
  <si>
    <t>ClCC(CCl)OP(=O)(OC(CCl)CCl)OC(CCl)CCl</t>
  </si>
  <si>
    <t>52556-42-0</t>
  </si>
  <si>
    <t>Sodium 3-(allyloxy)-2-hydroxypropanesulphonate</t>
  </si>
  <si>
    <t>29420-49-3</t>
  </si>
  <si>
    <t>PFBS - Potassium 1,1,2,2,3,3,4,4,4-nonafluorobutane-1-sulphonate</t>
  </si>
  <si>
    <t>75-01-4</t>
  </si>
  <si>
    <t>Chloroethylene</t>
  </si>
  <si>
    <t>CAS_RN:75-01-4</t>
  </si>
  <si>
    <t>C=CCl</t>
  </si>
  <si>
    <t>2634-33-5</t>
  </si>
  <si>
    <t>1,2-benzisothiazol-3(2H)-one 1,1-dioxide</t>
  </si>
  <si>
    <t>CAS_RN:81-07-2</t>
  </si>
  <si>
    <t>O=C1c2ccccc2S(=O)(=O)N1</t>
  </si>
  <si>
    <t>78-67-1</t>
  </si>
  <si>
    <t>2,2'-dimethyl-2,2'-azodipropiononitrile</t>
  </si>
  <si>
    <t>CAS_RN:78-67-1</t>
  </si>
  <si>
    <t>CC(C)(C#N)N=NC(C)(C)C#N</t>
  </si>
  <si>
    <t>156-62-7</t>
  </si>
  <si>
    <t>Calcium cyanamide</t>
  </si>
  <si>
    <t>pseudorganic salt/mixture</t>
  </si>
  <si>
    <t>420-04-2</t>
  </si>
  <si>
    <t>Cyanamide</t>
  </si>
  <si>
    <t>115-27-5</t>
  </si>
  <si>
    <t>1,4,5,6,7,7-hexachloro-8,9,10-trinorborn-5-ene-2,3-dicarboxylic anhydride</t>
  </si>
  <si>
    <t>556-88-7</t>
  </si>
  <si>
    <t>1-nitroguanidine</t>
  </si>
  <si>
    <t>593-85-1</t>
  </si>
  <si>
    <t>Diguanidinium carbonate</t>
  </si>
  <si>
    <t>3033-62-3</t>
  </si>
  <si>
    <t>N,N,N',N'-tetramethyl-2,2'-oxybis(ethylamine)</t>
  </si>
  <si>
    <t>CAS_RN:3033-62-3</t>
  </si>
  <si>
    <t>CN(C)CCOCCN(C)C</t>
  </si>
  <si>
    <t>41583-09-9</t>
  </si>
  <si>
    <t>1,3,5-triazine-2,4,6-triamine phosphate</t>
  </si>
  <si>
    <t>68987-63-3</t>
  </si>
  <si>
    <t>Copper, [29H,31H-phthalocyaninato(2-)-N29,N30,N31,N32]-, chlorinated</t>
  </si>
  <si>
    <t>organometallic substance/salt</t>
  </si>
  <si>
    <t>90268-24-9</t>
  </si>
  <si>
    <t>Butanamide, 2,2'-[(3,3'-dichloro[1,1'-biphenyl]-4,4'-diyl)bis(azo)]bis[3-oxo-, N,N'-bis(4-chloro-2,5-dimethoxyphenyl and 2,4-xylyl) derivs.</t>
  </si>
  <si>
    <t>83016-70-0</t>
  </si>
  <si>
    <t>2-[(2-[2-(dimethylamino)ethoxy]ethyl)methylamino]ethanol</t>
  </si>
  <si>
    <t>CAS_RN:83016-70-0</t>
  </si>
  <si>
    <t>CN(C)CCOCCN(C)CCO</t>
  </si>
  <si>
    <t>3030-47-5</t>
  </si>
  <si>
    <t>Bis(2-dimethylaminoethyl)(methyl)amine</t>
  </si>
  <si>
    <t>CAS_RN:3030-47-5</t>
  </si>
  <si>
    <t>CN(C)CCN(C)CCN(C)C</t>
  </si>
  <si>
    <t>107-46-0</t>
  </si>
  <si>
    <t>CAS_RN:107-46-0</t>
  </si>
  <si>
    <t>C[Si](C)(C)O[Si](C)(C)C</t>
  </si>
  <si>
    <t>organosilicon</t>
  </si>
  <si>
    <t>22042-96-2</t>
  </si>
  <si>
    <t>[[(phosphonomethyl)imino]bis[(ethylenenitrilo)bis(methylene)]]tetrakisphosphonic acid, sodium salt</t>
  </si>
  <si>
    <t>34690-00-1</t>
  </si>
  <si>
    <t>[[(phosphonomethyl)imino]bis[hexamethylenenitrilobis(methylene)]]tetrakisphosphonic acid</t>
  </si>
  <si>
    <t>12108-13-3</t>
  </si>
  <si>
    <t>Tricarbonyl(methylcyclopentadienyl)manganese</t>
  </si>
  <si>
    <t>87-62-7</t>
  </si>
  <si>
    <t>2,6-xylidine</t>
  </si>
  <si>
    <t>CAS_RN:87-62-7</t>
  </si>
  <si>
    <t>Cc1cccc(C)c1N</t>
  </si>
  <si>
    <t>123-30-8</t>
  </si>
  <si>
    <t>4-aminophenol</t>
  </si>
  <si>
    <t>CAS_RN:123-30-8</t>
  </si>
  <si>
    <t>Nc1ccc(O)cc1</t>
  </si>
  <si>
    <t>622-40-2</t>
  </si>
  <si>
    <t>2-morpholinoethanol</t>
  </si>
  <si>
    <t>2226-96-2</t>
  </si>
  <si>
    <t>4-hydroxy-2,2,6,6-tetramethylpiperidinoxyl</t>
  </si>
  <si>
    <t>4065-45-6</t>
  </si>
  <si>
    <t>Sulisobenzone</t>
  </si>
  <si>
    <t>13472-08-7</t>
  </si>
  <si>
    <t>2,2'-azobis[2-methylbutyronitrile]</t>
  </si>
  <si>
    <t>CAS_RN:13472-08-7</t>
  </si>
  <si>
    <t>CCC(C)(C#N)N=NC(C)(CC)C#N</t>
  </si>
  <si>
    <t>37971-36-1</t>
  </si>
  <si>
    <t>2-phosphonobutane-1,2,4-tricarboxylic acid</t>
  </si>
  <si>
    <t>67-68-5</t>
  </si>
  <si>
    <t>Dimethyl sulfoxide</t>
  </si>
  <si>
    <t>CAS_RN:67-68-5</t>
  </si>
  <si>
    <t>CS(=O)C</t>
  </si>
  <si>
    <t>75-77-4</t>
  </si>
  <si>
    <t>Chlorotrimethylsilane</t>
  </si>
  <si>
    <t>CAS_RN:75-77-4</t>
  </si>
  <si>
    <t>C[Si](C)(C)Cl</t>
  </si>
  <si>
    <t>75-91-2</t>
  </si>
  <si>
    <t>tert-butyl hydroperoxide</t>
  </si>
  <si>
    <t>76-03-9</t>
  </si>
  <si>
    <t>Trichloroacetic acid</t>
  </si>
  <si>
    <t>77-73-6</t>
  </si>
  <si>
    <t>3a,4,7,7a-tetrahydro-4,7-methanoindene</t>
  </si>
  <si>
    <t>CAS_RN:77-73-6</t>
  </si>
  <si>
    <t>C1C=CC2C1C1CC2C=C1</t>
  </si>
  <si>
    <t>78-40-0</t>
  </si>
  <si>
    <t>Triethyl phosphate</t>
  </si>
  <si>
    <t>CAS_RN:78-40-0</t>
  </si>
  <si>
    <t>CCOP(=O)(OCC)OCC</t>
  </si>
  <si>
    <t>80-15-9</t>
  </si>
  <si>
    <t>CAS_RN:80-15-9</t>
  </si>
  <si>
    <t>CC(C)c1ccccc1OO</t>
  </si>
  <si>
    <t>80-43-3</t>
  </si>
  <si>
    <t>CAS_RN:80-43-3</t>
  </si>
  <si>
    <t>CC(C)c1ccccc1OOc1ccccc1C(C)C</t>
  </si>
  <si>
    <t>80-51-3</t>
  </si>
  <si>
    <t>4,4'-oxydi(benzenesulphonohydrazide)</t>
  </si>
  <si>
    <t>CAS_RN:80-51-3</t>
  </si>
  <si>
    <t>NNS(=O)(=O)c1ccc(Oc2ccc(S(=O)(=O)NN)cc2)cc1</t>
  </si>
  <si>
    <t>88-72-2</t>
  </si>
  <si>
    <t>2-nitrotoluene</t>
  </si>
  <si>
    <t>CAS_RN:88-72-2</t>
  </si>
  <si>
    <t>Cc1ccccc1N(=O)=O</t>
  </si>
  <si>
    <t>97-74-5</t>
  </si>
  <si>
    <t>Tetramethylthiuram monosulphide</t>
  </si>
  <si>
    <t>CAS_RN:97-74-5</t>
  </si>
  <si>
    <t>CN(C)C(=S)SC(=S)N(C)C</t>
  </si>
  <si>
    <t>99-99-0</t>
  </si>
  <si>
    <t>4-nitrotoluene</t>
  </si>
  <si>
    <t>CAS_RN:99-99-0</t>
  </si>
  <si>
    <t>Cc1ccc(cc1)N(=O)=O</t>
  </si>
  <si>
    <t>100-43-6</t>
  </si>
  <si>
    <t>CAS_RN:100-43-6</t>
  </si>
  <si>
    <t>C=Cc1ccncc1</t>
  </si>
  <si>
    <t>100-61-8</t>
  </si>
  <si>
    <t>CAS_RN:100-61-8</t>
  </si>
  <si>
    <t>CNc1ccccc1</t>
  </si>
  <si>
    <t>100-97-0</t>
  </si>
  <si>
    <t>CAS_RN:100-97-0</t>
  </si>
  <si>
    <t>C1N2CN3CN1CN(C2)C3</t>
  </si>
  <si>
    <t>102-08-9</t>
  </si>
  <si>
    <t>CAS_RN:102-08-9</t>
  </si>
  <si>
    <t>S=C(Nc1ccccc1)Nc1ccccc1</t>
  </si>
  <si>
    <t>107-66-4</t>
  </si>
  <si>
    <t>CAS_RN:107-66-4</t>
  </si>
  <si>
    <t>CCCCOP(=O)([O-])OCCCC.[K+]</t>
  </si>
  <si>
    <t>108-42-9</t>
  </si>
  <si>
    <t>CAS_RN:108-42-9</t>
  </si>
  <si>
    <t>Nc1cccc(Cl)c1</t>
  </si>
  <si>
    <t>109-01-03</t>
  </si>
  <si>
    <t>1-methylpiperazine</t>
  </si>
  <si>
    <t>119-64-2</t>
  </si>
  <si>
    <t>1,2,3,4-tetrahydronaphthalene</t>
  </si>
  <si>
    <t>CAS_RN:119-64-2</t>
  </si>
  <si>
    <t>C1CCc2ccccc2C1</t>
  </si>
  <si>
    <t>482-89-3</t>
  </si>
  <si>
    <t>2-(1,3-dihydro-3-oxo-2H-indol-2-ylidene)-1,2-dihydro-3H-indol-3-one</t>
  </si>
  <si>
    <t>CAS_RN:482-89-3</t>
  </si>
  <si>
    <t>O=C1c2ccccc2NC1=C1C(=O)c2ccccc2N1</t>
  </si>
  <si>
    <t>584-84-9</t>
  </si>
  <si>
    <t>4-methyl-m-phenylene diisocyanate</t>
  </si>
  <si>
    <t>CAS_RN:584-84-9</t>
  </si>
  <si>
    <t>Cc1ccc(cc1N=C=O)N=C=O</t>
  </si>
  <si>
    <t>1758-73-2</t>
  </si>
  <si>
    <t>Aminoiminomethanesulphinic acid</t>
  </si>
  <si>
    <t>1761-71-3</t>
  </si>
  <si>
    <t>4,4'-methylenebis(cyclohexylamine)</t>
  </si>
  <si>
    <t>CAS_RN:1761-71-3</t>
  </si>
  <si>
    <t>NC1CCC(CC2CCC(N)CC2)CC1</t>
  </si>
  <si>
    <t>2440-22-4</t>
  </si>
  <si>
    <t>2-(2H-benzotriazol-2-yl)-p-cresol</t>
  </si>
  <si>
    <t>CAS_RN:2440-22-4</t>
  </si>
  <si>
    <t>Cc1cc(c(cc1)O)n1nc2ccccc2n1</t>
  </si>
  <si>
    <t>2554-06-5</t>
  </si>
  <si>
    <t>CAS_RN:2554-06-5</t>
  </si>
  <si>
    <t>C[Si]1(O[Si](O[Si](O[Si](O1)(C)C=C)(C)C=C)(C)C=C)C=C</t>
  </si>
  <si>
    <t>284-95-7, 2680-03-7</t>
  </si>
  <si>
    <t>3006-86-8</t>
  </si>
  <si>
    <t>Cyclohexylidenebis[tert-butyl] peroxide</t>
  </si>
  <si>
    <t>CAS_RN:3006-86-8</t>
  </si>
  <si>
    <t>CC(C)(C)OOC1(CCCCC1)OOC(C)(C)C</t>
  </si>
  <si>
    <t>3468-63-1</t>
  </si>
  <si>
    <t>1-[(2,4-dinitrophenyl)azo]-2-naphthol</t>
  </si>
  <si>
    <t>3710-84-7</t>
  </si>
  <si>
    <t>N,N-diethylhydroxylamine</t>
  </si>
  <si>
    <t>CAS_RN:3710-84-7</t>
  </si>
  <si>
    <t>CCN(O)CC</t>
  </si>
  <si>
    <t>5026-74-4</t>
  </si>
  <si>
    <t>p-(2,3-epoxypropoxy)-N,N-bis(2,3-epoxypropyl)aniline</t>
  </si>
  <si>
    <t>CAS_RN:5026-74-4</t>
  </si>
  <si>
    <t>C1C(O1)CN(CC1CO1)c1ccc(cc1)OCC1CO1</t>
  </si>
  <si>
    <t>6674-22-2</t>
  </si>
  <si>
    <t>1,8-diazabicyclo[5.4.0]undec-7-ene</t>
  </si>
  <si>
    <t>CAS_RN:6674-22-2</t>
  </si>
  <si>
    <t>C1CCCCC2=NCCCN12</t>
  </si>
  <si>
    <t>6864-37-5</t>
  </si>
  <si>
    <t>2,2'-dimethyl-4,4'-methylenebis(cyclohexylamine)</t>
  </si>
  <si>
    <t>CAS_RN:6864-37-5</t>
  </si>
  <si>
    <t>CC1CC(CC2CCC(N)C(C)C2)CCC1N</t>
  </si>
  <si>
    <t>25321-09-9</t>
  </si>
  <si>
    <t>Diisopropylbenzene</t>
  </si>
  <si>
    <t>26471-62-5</t>
  </si>
  <si>
    <t>m-tolylidene diisocyanate</t>
  </si>
  <si>
    <t>53988-10-6</t>
  </si>
  <si>
    <t>1,3-dihydro-4(or 5)-methyl-2H-benzimidazole-2-thione</t>
  </si>
  <si>
    <t>68937-41-7</t>
  </si>
  <si>
    <t>Phenol, isopropylated, phosphate (3:1)</t>
  </si>
  <si>
    <t>71868-10-5</t>
  </si>
  <si>
    <t>2-methyl-1-(4-methylthiophenyl)-2-morpholinopropan-1-one</t>
  </si>
  <si>
    <t>CAS_RN:71868-10-5</t>
  </si>
  <si>
    <t>CC(C)(C(=O)c1ccc(cc1)SC)N1CCOCC1</t>
  </si>
  <si>
    <t>110553-27-0</t>
  </si>
  <si>
    <t>CAS_RN:110553-27-0</t>
  </si>
  <si>
    <t>CCCCCCCCCSCc1cc(CSCCCCCCCC)cc(C)c1O</t>
  </si>
  <si>
    <t>162881-26-7</t>
  </si>
  <si>
    <t>Phenyl bis(2,4,6-trimethylbenzoyl)-phosphine oxide</t>
  </si>
  <si>
    <t>CAS_RN:162881-26-7</t>
  </si>
  <si>
    <t>Cc1cc(C)cc(C)c1C(=O)P(=O)(c1ccccc1)C(=O)c1c(C)cc(C)cc1C</t>
  </si>
  <si>
    <t>25068-38-6</t>
  </si>
  <si>
    <t>4,4'-Isopropylidenediphenol, oligomeric reaction products with 1-chloro-2,3-epoxypropane</t>
  </si>
  <si>
    <t>88-85-7</t>
  </si>
  <si>
    <t>Dinoseb</t>
  </si>
  <si>
    <t>CAS_RN:88-85-7</t>
  </si>
  <si>
    <t>CCC(C)c1cc(N(=O)=O)cc(N(=O)=O)c1O</t>
  </si>
  <si>
    <t>330-54-1</t>
  </si>
  <si>
    <t>Diuron</t>
  </si>
  <si>
    <t>CAS_RN:330-54-1</t>
  </si>
  <si>
    <t>CN(C)C(=O)Nc1cc(c(cc1)Cl)Cl</t>
  </si>
  <si>
    <t>127-18-4</t>
  </si>
  <si>
    <t>Tetrachloroethylene</t>
  </si>
  <si>
    <t>CAS_RN:127-18-4</t>
  </si>
  <si>
    <t>ClC(=C(Cl)Cl)Cl</t>
  </si>
  <si>
    <t>56773-42-3</t>
  </si>
  <si>
    <t>Tetraethylammonium heptadecafluorooctanesulphonate</t>
  </si>
  <si>
    <t>79-01-6</t>
  </si>
  <si>
    <t>CAS_RN:79-01-6</t>
  </si>
  <si>
    <t>ClC=C(Cl)Cl</t>
  </si>
  <si>
    <t>107-06-02</t>
  </si>
  <si>
    <t>1,2-dichloroethane</t>
  </si>
  <si>
    <t>CAS_RN:107-06-2</t>
  </si>
  <si>
    <t>ClCCCl</t>
  </si>
  <si>
    <t>120-12-7</t>
  </si>
  <si>
    <t>Anthracene</t>
  </si>
  <si>
    <t>CAS_RN:120-12-7</t>
  </si>
  <si>
    <t>c1ccc2cc3ccccc3cc2c1</t>
  </si>
  <si>
    <t>96-18-4</t>
  </si>
  <si>
    <t>1,2,3-trichloropropane</t>
  </si>
  <si>
    <t>CAS_RN:96-18-4</t>
  </si>
  <si>
    <t>ClCC(Cl)CCl</t>
  </si>
  <si>
    <t>111-96-6</t>
  </si>
  <si>
    <t>CAS_RN:111-96-6</t>
  </si>
  <si>
    <t>COCCOCCOC</t>
  </si>
  <si>
    <t>85-42-7</t>
  </si>
  <si>
    <t>Cyclohexane-1,2-dicarboxylic anhydride</t>
  </si>
  <si>
    <t>CAS_RN:85-42-7</t>
  </si>
  <si>
    <t>O=C1C2CCCCC2C(=O)O1</t>
  </si>
  <si>
    <t>25550-51-0</t>
  </si>
  <si>
    <t>Hexahydromethylphthalic anhydride</t>
  </si>
  <si>
    <t>3380-34-5</t>
  </si>
  <si>
    <t>CAS_RN:3380-34-5</t>
  </si>
  <si>
    <t>Oc1cc(Cl)ccc1Oc1ccc(Cl)cc1Cl</t>
  </si>
  <si>
    <t>1634-04-04</t>
  </si>
  <si>
    <t>tert-butyl methyl ether</t>
  </si>
  <si>
    <t>CAS_RN:1634-04-4</t>
  </si>
  <si>
    <t>CC(C)(C)OC</t>
  </si>
  <si>
    <t>98-95-3</t>
  </si>
  <si>
    <t>Nitrobenzene</t>
  </si>
  <si>
    <t>CAS_RN:98-95-3</t>
  </si>
  <si>
    <t>O=N(=O)c1ccccc1</t>
  </si>
  <si>
    <t>115-96-8</t>
  </si>
  <si>
    <t>Tris(2-chloroethyl) phosphate</t>
  </si>
  <si>
    <t>CAS_RN:115-96-8</t>
  </si>
  <si>
    <t>ClCCOP(=O)(OCCCl)OCCCl</t>
  </si>
  <si>
    <t>1912-24-9</t>
  </si>
  <si>
    <t>Atrazine</t>
  </si>
  <si>
    <t>CAS_RN:1912-24-9</t>
  </si>
  <si>
    <t>CCNc1nc(nc(n1)Cl)NC(C)C</t>
  </si>
  <si>
    <t>74-87-3</t>
  </si>
  <si>
    <t>Chloromethane</t>
  </si>
  <si>
    <t>CAS_RN:74-87-3</t>
  </si>
  <si>
    <t>CCl</t>
  </si>
  <si>
    <t>75-00-3</t>
  </si>
  <si>
    <t>Chloroethane</t>
  </si>
  <si>
    <t>CAS_RN:75-00-3</t>
  </si>
  <si>
    <t>CCCl</t>
  </si>
  <si>
    <t>90268-23-8</t>
  </si>
  <si>
    <t>Butanamide, 2,2'-[(3,3'-dichloro[1,1'-biphenyl]-4,4'-diyl)bis(azo)]bis[3-oxo-, N,N'-bis(p-anisyl and Ph) derivs.</t>
  </si>
  <si>
    <t>5468-75-7</t>
  </si>
  <si>
    <t>2,2'-[(3,3'-dichloro[1,1'-biphenyl]-4,4'-diyl)bis(azo)]bis[N-(2-methylphenyl)-3-oxobutyramide]</t>
  </si>
  <si>
    <t>CAS_RN:5468-75-7</t>
  </si>
  <si>
    <t>CC(=O)C(N=Nc1ccc(cc1Cl)c1ccc(N=NC(C(=O)C)C(=O)Nc2ccccc2C)c(Cl)c1)C(=O)Nc1ccccc1C</t>
  </si>
  <si>
    <t>5567-15-7</t>
  </si>
  <si>
    <t>2,2'-[(3,3'-dichloro[1,1'-biphenyl]-4,4'-diyl)bis(azo)]bis[N-(4-chloro-2,5-dimethoxyphenyl)-3-oxobutyramide]</t>
  </si>
  <si>
    <t>CAS_RN:5567-15-7</t>
  </si>
  <si>
    <t>COc1cc(NC(=O)C(N=Nc2ccc(cc2Cl)c2ccc(N=NC(C(=O)C)C(=O)Nc3cc(OC)c(Cl)cc3OC)c(Cl)c2)C(=O)C)c(OC)cc1Cl</t>
  </si>
  <si>
    <t>36888-99-0</t>
  </si>
  <si>
    <t>5,5'-(1H-isoindole-1,3(2H)-diylidene)dibarbituric acid</t>
  </si>
  <si>
    <t>CAS_RN:36888-99-0</t>
  </si>
  <si>
    <t>O=C1C(=c2c3ccccc3c(=C3C(=O)NC(=O)NC3=O)[nH]2)C(=O)NC(=O)N1</t>
  </si>
  <si>
    <t>68610-86-6</t>
  </si>
  <si>
    <t>Butanamide, 2,2'-[(3,3'-dichloro[1,1'-biphenyl]-4,4'-diyl)bis(azo)]bis[3-oxo-, N,N'-bis(o-anisyl and 2,4-xylyl) derivs.</t>
  </si>
  <si>
    <t>22094-93-5</t>
  </si>
  <si>
    <t>2,2'-[(2,2',5,5'-tetrachloro[1,1'-biphenyl]-4,4'-diyl)bis(azo)]bis[N-(2,4-dimethylphenyl)-3-oxobutyramide]</t>
  </si>
  <si>
    <t>CAS_RN:22094-93-5</t>
  </si>
  <si>
    <t>CC(=O)C(N=Nc1cc(Cl)c(cc1Cl)c1cc(Cl)c(cc1Cl)N=NC(C(=O)C)C(=O)Nc1ccc(C)cc1C)C(=O)Nc1ccc(C)cc1C</t>
  </si>
  <si>
    <t>88-19-7</t>
  </si>
  <si>
    <t>Toluene-2-sulphonamide</t>
  </si>
  <si>
    <t>CAS_RN:88-19-7</t>
  </si>
  <si>
    <t>Cc1ccccc1S(=O)(=O)N</t>
  </si>
  <si>
    <t>13676-54-5</t>
  </si>
  <si>
    <t>1,1'-(methylenedi-p-phenylene)bismaleimide</t>
  </si>
  <si>
    <t>CAS_RN:13676-54-5</t>
  </si>
  <si>
    <t>c1cc(ccc1Cc1ccc(cc1)N1C(=O)C=CC1=O)N1C(=O)C=CC1=O</t>
  </si>
  <si>
    <t>115-10-6</t>
  </si>
  <si>
    <t>CAS_RN:115-10-6</t>
  </si>
  <si>
    <t>COC</t>
  </si>
  <si>
    <t>2781-10-4</t>
  </si>
  <si>
    <t>Dibutyltin bis(2-ethylhexanoate)</t>
  </si>
  <si>
    <t>26898-17-9</t>
  </si>
  <si>
    <t>Dibenzyltoluene</t>
  </si>
  <si>
    <t>542-02-9</t>
  </si>
  <si>
    <t>6-methyl-1,3,5-triazine-2,4-diyldiamine</t>
  </si>
  <si>
    <t>87-61-6</t>
  </si>
  <si>
    <t>1,2,3-trichlorobenzene</t>
  </si>
  <si>
    <t>CAS_RN:87-61-6</t>
  </si>
  <si>
    <t>Clc1cccc(Cl)c1Cl</t>
  </si>
  <si>
    <t>60-80-0</t>
  </si>
  <si>
    <t>Phenazone</t>
  </si>
  <si>
    <t>50-48-6</t>
  </si>
  <si>
    <t>Amitriptyline</t>
  </si>
  <si>
    <t>57-41-0</t>
  </si>
  <si>
    <t>Phenytoin</t>
  </si>
  <si>
    <t>CAS_RN:57-41-0</t>
  </si>
  <si>
    <t>O=C1NC(=O)C(N1)(c1ccccc1)c1ccccc1</t>
  </si>
  <si>
    <t>57-68-1</t>
  </si>
  <si>
    <t>Sulfadimidine</t>
  </si>
  <si>
    <t>68-35-9</t>
  </si>
  <si>
    <t>Sulfadiazine</t>
  </si>
  <si>
    <t>71-55-6</t>
  </si>
  <si>
    <t>1,1,1-trichloroethane</t>
  </si>
  <si>
    <t>CAS_RN:71-55-6</t>
  </si>
  <si>
    <t>CC(Cl)(Cl)Cl</t>
  </si>
  <si>
    <t>79-00-5</t>
  </si>
  <si>
    <t>1,1,2-trichloroethane</t>
  </si>
  <si>
    <t>CAS_RN:79-00-5</t>
  </si>
  <si>
    <t>ClCC(Cl)Cl</t>
  </si>
  <si>
    <t>100-02-7</t>
  </si>
  <si>
    <t>4-nitrophenol</t>
  </si>
  <si>
    <t>114-07-8</t>
  </si>
  <si>
    <t>Erythromycin</t>
  </si>
  <si>
    <t>117-96-4</t>
  </si>
  <si>
    <t>3,5-diacetamido-2,4,6-triiodobenzoic acid</t>
  </si>
  <si>
    <t>120-82-1</t>
  </si>
  <si>
    <t>1,2,4-trichlorobenzene</t>
  </si>
  <si>
    <t>CAS_RN:120-82-1</t>
  </si>
  <si>
    <t>Clc1ccc(Cl)cc1Cl</t>
  </si>
  <si>
    <t>15687-27-1</t>
  </si>
  <si>
    <t>Ibuprofen</t>
  </si>
  <si>
    <t>18559-94-9</t>
  </si>
  <si>
    <t>Salbutamol</t>
  </si>
  <si>
    <t>25321-14-6</t>
  </si>
  <si>
    <t>Dinitrotoluene</t>
  </si>
  <si>
    <t>79-46-9</t>
  </si>
  <si>
    <t>2-nitropropane</t>
  </si>
  <si>
    <t>CAS_RN:79-46-9</t>
  </si>
  <si>
    <t>CC(C)N(=O)=O</t>
  </si>
  <si>
    <t>118-79-6</t>
  </si>
  <si>
    <t>2,4,6-tribromophenol</t>
  </si>
  <si>
    <t>CAS_RN:118-79-6</t>
  </si>
  <si>
    <t>Oc1c(Br)cc(Br)cc1Br</t>
  </si>
  <si>
    <t>55-56-1</t>
  </si>
  <si>
    <t>Chlorhexidine</t>
  </si>
  <si>
    <t>4404-43-7</t>
  </si>
  <si>
    <t>4,4'-bis[4-[bis(2-hydroxyethyl)amino]-6-anilino-1,3,5-triazin-2-yl]amino]stilbene-2,2'-disulphonic acid</t>
  </si>
  <si>
    <t>6358-37-8</t>
  </si>
  <si>
    <t>2,2'-[(3,3'-dichloro[1,1'-biphenyl]-4,4'-diyl)bis(azo)]bis[N-(4-methylphenyl)-3-oxobutyramide]</t>
  </si>
  <si>
    <t>CAS_RN:6358-37-8</t>
  </si>
  <si>
    <t>CC(=O)C(N=Nc1ccc(cc1Cl)c1ccc(N=NC(C(=O)C)C(=O)Nc2ccc(C)cc2)c(Cl)c1)C(=O)Nc1ccc(C)cc1</t>
  </si>
  <si>
    <t>25956-17-6</t>
  </si>
  <si>
    <t>Disodium 6-hydroxy-5-[(2-methoxy-4-sulphonato-m-tolyl)azo]naphthalene-2-sulphonate</t>
  </si>
  <si>
    <t>68391-08-2</t>
  </si>
  <si>
    <t>Alcohols, C8-14, ?-?-perfluoro</t>
  </si>
  <si>
    <t>120-83-2</t>
  </si>
  <si>
    <t>2,4-dichlorophenol</t>
  </si>
  <si>
    <t>CAS_RN:120-83-2</t>
  </si>
  <si>
    <t>Oc1ccc(Cl)cc1Cl</t>
  </si>
  <si>
    <t>4433-79-8</t>
  </si>
  <si>
    <t>4'-chloro-2',5'-dimethoxyacetoacetanilide</t>
  </si>
  <si>
    <t>68512-65-2</t>
  </si>
  <si>
    <t>Resin acids and Rosin acids, esters with ethylene glycol</t>
  </si>
  <si>
    <t>100-40-3</t>
  </si>
  <si>
    <t>CAS_RN:100-40-3</t>
  </si>
  <si>
    <t>C=CC1CCC=CC1</t>
  </si>
  <si>
    <t>68-22-4</t>
  </si>
  <si>
    <t>Norethisterone</t>
  </si>
  <si>
    <t>CAS_RN:68-22-4</t>
  </si>
  <si>
    <t>C[C@]12CC[C@H]3[C@@H](CCC4=CC(=O)CC[C@H]34)[C@@H]1CC[C@@]2(O)C#C</t>
  </si>
  <si>
    <t>81-11-8</t>
  </si>
  <si>
    <t>CAS_RN:81-11-8</t>
  </si>
  <si>
    <t>Nc1ccc(C=Cc2ccc(N)cc2S(=O)(=O)O)c(S(=O)(=O)O)c1</t>
  </si>
  <si>
    <t>88-75-5</t>
  </si>
  <si>
    <t>2-nitrophenol</t>
  </si>
  <si>
    <t>88-44-8</t>
  </si>
  <si>
    <t>4-aminotoluene-3-sulphonic acid</t>
  </si>
  <si>
    <t>CAS_RN:88-44-8</t>
  </si>
  <si>
    <t>Cc1ccc(N)c(S(=O)(=O)O)c1</t>
  </si>
  <si>
    <t>97-00-7</t>
  </si>
  <si>
    <t>1-chloro-2,4-dinitrobenzene</t>
  </si>
  <si>
    <t>95-54-5</t>
  </si>
  <si>
    <t>o-phenylenediamine</t>
  </si>
  <si>
    <t>97-52-9</t>
  </si>
  <si>
    <t>4-nitro-o-anisidine</t>
  </si>
  <si>
    <t>106-48-9</t>
  </si>
  <si>
    <t>4-chlorophenol</t>
  </si>
  <si>
    <t>108-67-8</t>
  </si>
  <si>
    <t>CAS_RN:108-67-8</t>
  </si>
  <si>
    <t>Cc1cc(cc(c1)C)C</t>
  </si>
  <si>
    <t>109-70-6</t>
  </si>
  <si>
    <t>1-bromo-3-chloropropane</t>
  </si>
  <si>
    <t>CAS_RN:109-70-6</t>
  </si>
  <si>
    <t>ClCCCBr</t>
  </si>
  <si>
    <t>119-65-3</t>
  </si>
  <si>
    <t>Isoquinoline</t>
  </si>
  <si>
    <t>CAS_RN:119-65-3</t>
  </si>
  <si>
    <t>c1ccc2cnccc2c1</t>
  </si>
  <si>
    <t>479-27-6</t>
  </si>
  <si>
    <t>1,8-naphthylenediamine</t>
  </si>
  <si>
    <t>CAS_RN:479-27-6</t>
  </si>
  <si>
    <t>Nc1cccc2cccc(N)c12</t>
  </si>
  <si>
    <t>920-66-1</t>
  </si>
  <si>
    <t>1,1,1,3,3,3-hexafluoropropan-2-ol</t>
  </si>
  <si>
    <t>CAS_RN:920-66-1</t>
  </si>
  <si>
    <t>OC(C(F)(F)F)C(F)(F)F</t>
  </si>
  <si>
    <t>1185-81-5</t>
  </si>
  <si>
    <t>Dibutylbis(dodecylthio)stannane</t>
  </si>
  <si>
    <t>100-00-5</t>
  </si>
  <si>
    <t>1-chloro-4-nitrobenzene</t>
  </si>
  <si>
    <t>CAS_RN:100-00-5</t>
  </si>
  <si>
    <t>c1cc(ccc1N(=O)=O)Cl</t>
  </si>
  <si>
    <t>2524-03-0</t>
  </si>
  <si>
    <t>O,O-dimethyl phosphorochloridothioate</t>
  </si>
  <si>
    <t>5460-09-03</t>
  </si>
  <si>
    <t>Sodium hydrogen 4-amino-5-hydroxynaphthalene-2,7-disulphonate</t>
  </si>
  <si>
    <t>25376-45-8</t>
  </si>
  <si>
    <t>Diaminotoluene</t>
  </si>
  <si>
    <t>67801-01-8</t>
  </si>
  <si>
    <t>Barium bis[5-chloro-4-ethyl-2-[(2-hydroxy-1-naphthyl)azo]benzenesulphonate]</t>
  </si>
  <si>
    <t>73612-34-7</t>
  </si>
  <si>
    <t>Barium bis[6-chloro-4-[(2-hydroxy-1-naphthyl)azo]toluene-3-sulphonate]</t>
  </si>
  <si>
    <t>13674-84-5</t>
  </si>
  <si>
    <t>Tris(2-chloro-1-methylethyl) phosphate</t>
  </si>
  <si>
    <t>CAS_RN:13674-84-5</t>
  </si>
  <si>
    <t>CC(CCl)OP(=O)(OC(C)CCl)OC(C)CCl</t>
  </si>
  <si>
    <t>1506-02-1</t>
  </si>
  <si>
    <t>1-(5,6,7,8-tetrahydro-3,5,5,6,8,8-hexamethyl-2-naphthyl)ethan-1-one</t>
  </si>
  <si>
    <t>15214-89-8</t>
  </si>
  <si>
    <t>2-acrylamido-2-methylpropanesulphonic acid</t>
  </si>
  <si>
    <t>CAS_RN:15214-89-8</t>
  </si>
  <si>
    <t>CC(C)(CS(=O)(=O)O)N=C(O)C=C</t>
  </si>
  <si>
    <t>21145-77-7</t>
  </si>
  <si>
    <t>461-58-5</t>
  </si>
  <si>
    <t>Cyanoguanidine</t>
  </si>
  <si>
    <t>CAS_RN:461-58-5</t>
  </si>
  <si>
    <t>NC(=N)NC#N</t>
  </si>
  <si>
    <t>1561-92-8</t>
  </si>
  <si>
    <t>Sodium 2-methylprop-2-ene-1-sulphonate</t>
  </si>
  <si>
    <t>23386-52-9</t>
  </si>
  <si>
    <t>Sodium 1,4-dicyclohexyl sulphonatosuccinate</t>
  </si>
  <si>
    <t>3965-55-7</t>
  </si>
  <si>
    <t>Sodium dimethyl 5-sulphonatoisophthalate</t>
  </si>
  <si>
    <t>55589-62-3</t>
  </si>
  <si>
    <t>6-methyl-1,2,3-oxathiazin-4(3H)-one 2,2-dioxide, potassium salt</t>
  </si>
  <si>
    <t>7365-45-9</t>
  </si>
  <si>
    <t>4-(2-hydroxyethyl)piperazin-1-ylethanesulphonic acid</t>
  </si>
  <si>
    <t>101-77-9</t>
  </si>
  <si>
    <t>CAS_RN:101-77-9</t>
  </si>
  <si>
    <t>Nc1ccc(Cc2ccc(N)cc2)cc1</t>
  </si>
  <si>
    <t>104-23-4</t>
  </si>
  <si>
    <t>4'-aminoazobenzene-4-sulphonic acid</t>
  </si>
  <si>
    <t>103-90-2</t>
  </si>
  <si>
    <t>CAS_RN:103-90-2</t>
  </si>
  <si>
    <t>CC(=O)Nc1ccc(O)cc1</t>
  </si>
  <si>
    <t>121-57-3</t>
  </si>
  <si>
    <t>Sulphanilic acid</t>
  </si>
  <si>
    <t>CAS_RN:121-57-3</t>
  </si>
  <si>
    <t>Nc1ccc(S(=O)(=O)O)cc1</t>
  </si>
  <si>
    <t>131-57-7</t>
  </si>
  <si>
    <t>Oxybenzone</t>
  </si>
  <si>
    <t>CAS_RN:131-57-7</t>
  </si>
  <si>
    <t>COc1ccc(C(=O)c2ccccc2)c(O)c1</t>
  </si>
  <si>
    <t>140-01-2</t>
  </si>
  <si>
    <t>Pentasodium (carboxylatomethyl)iminobis(ethylenenitrilo)tetraacetate</t>
  </si>
  <si>
    <t>143-24-8</t>
  </si>
  <si>
    <t>Bis(2-(2-methoxyethoxy)ethyl) ether</t>
  </si>
  <si>
    <t>22204-53-1</t>
  </si>
  <si>
    <t>Naproxen</t>
  </si>
  <si>
    <t>532-02-5</t>
  </si>
  <si>
    <t>Sodium naphthalene-2-sulphonate</t>
  </si>
  <si>
    <t>60-00-4</t>
  </si>
  <si>
    <t>Edetic acid</t>
  </si>
  <si>
    <t>CAS_RN:60-00-4</t>
  </si>
  <si>
    <t>OC(=O)CN(CCN(CC(=O)O)CC(=O)O)CC(=O)O</t>
  </si>
  <si>
    <t>67-43-6</t>
  </si>
  <si>
    <t>N-carboxymethyliminobis(ethylenenitrilo)tetra(acetic acid)</t>
  </si>
  <si>
    <t>CAS_RN:67-43-6</t>
  </si>
  <si>
    <t>OC(=O)CN(CCN(CCN(CC(=O)O)CC(=O)O)CC(=O)O)CC(=O)O</t>
  </si>
  <si>
    <t>74-83-9</t>
  </si>
  <si>
    <t>Bromomethane</t>
  </si>
  <si>
    <t>74-95-3</t>
  </si>
  <si>
    <t>Dibromomethane</t>
  </si>
  <si>
    <t>76-74-4</t>
  </si>
  <si>
    <t>Pentobarbital</t>
  </si>
  <si>
    <t>80-09-1</t>
  </si>
  <si>
    <t>CAS_RN:80-09-1</t>
  </si>
  <si>
    <t>Oc1ccc(S(=O)(=O)c2ccc(O)cc2)cc1</t>
  </si>
  <si>
    <t>83-32-9</t>
  </si>
  <si>
    <t>Acenaphthene</t>
  </si>
  <si>
    <t>CAS_RN:83-32-9</t>
  </si>
  <si>
    <t>C1Cc2cccc3c2c1ccc3</t>
  </si>
  <si>
    <t>85-98-3</t>
  </si>
  <si>
    <t>1,3-diethyldiphenylurea</t>
  </si>
  <si>
    <t>91-20-3</t>
  </si>
  <si>
    <t>Naphthalene</t>
  </si>
  <si>
    <t>CAS_RN:91-20-3</t>
  </si>
  <si>
    <t>c1ccc2ccccc2c1</t>
  </si>
  <si>
    <t>95-16-9</t>
  </si>
  <si>
    <t>Benzothiazole</t>
  </si>
  <si>
    <t>CAS_RN:95-16-9</t>
  </si>
  <si>
    <t>c1ccc2scnc2c1</t>
  </si>
  <si>
    <t>98-82-8</t>
  </si>
  <si>
    <t>Cumene</t>
  </si>
  <si>
    <t>CAS_RN:98-82-8</t>
  </si>
  <si>
    <t>CC(C)c1ccccc1</t>
  </si>
  <si>
    <t>994-05-8</t>
  </si>
  <si>
    <t>2-methoxy-2-methylbutane</t>
  </si>
  <si>
    <t>Total emission via effluent(%)</t>
  </si>
  <si>
    <t>Kaw</t>
  </si>
  <si>
    <t>log Kaw</t>
  </si>
  <si>
    <t>pKa</t>
  </si>
  <si>
    <t>PMOC-score (Ground water)</t>
  </si>
  <si>
    <t>PMOC-score (Surface water)</t>
  </si>
  <si>
    <t>M-Score (via Arp et al.)</t>
  </si>
  <si>
    <t>Transient</t>
  </si>
  <si>
    <t>Unstable MOC</t>
  </si>
  <si>
    <t>N/A</t>
  </si>
  <si>
    <t>107-06-2</t>
  </si>
  <si>
    <t>1634-04-4</t>
  </si>
  <si>
    <t>4.5-5</t>
  </si>
  <si>
    <t>Immobile POC</t>
  </si>
  <si>
    <t>81-07-2</t>
  </si>
  <si>
    <t>CN(C)C(=O)C=C</t>
  </si>
  <si>
    <t>Elimination in the primary settler</t>
  </si>
  <si>
    <t>Elimination in the aerator</t>
  </si>
  <si>
    <t>Elimination in the solids liquid separator</t>
  </si>
  <si>
    <t>Total elimination from waste water(%)</t>
  </si>
  <si>
    <t>CAS #</t>
  </si>
  <si>
    <t>Volatilization (%)</t>
  </si>
  <si>
    <t>Via primary sludge(%)</t>
  </si>
  <si>
    <t>Stripping(%)</t>
  </si>
  <si>
    <t>Biodegradation(%)</t>
  </si>
  <si>
    <t>Volatilization(%)</t>
  </si>
  <si>
    <t>Via surplus sludge(%)</t>
  </si>
  <si>
    <t>Evaporation into Air (%)</t>
  </si>
  <si>
    <t>Partition into Sludge (%)</t>
  </si>
  <si>
    <t>Contains Halogen?</t>
  </si>
  <si>
    <t>Contains P?</t>
  </si>
  <si>
    <t>Contains N?</t>
  </si>
  <si>
    <t>Contains S?</t>
  </si>
  <si>
    <t>Function(s)</t>
  </si>
  <si>
    <t>Antioxidant</t>
  </si>
  <si>
    <t>Colorant</t>
  </si>
  <si>
    <t>Heat Stabilizer</t>
  </si>
  <si>
    <t>Light Stabilizer</t>
  </si>
  <si>
    <t>Other Processing Aids</t>
  </si>
  <si>
    <t>Crosslinking Agents</t>
  </si>
  <si>
    <t>Oder Agent</t>
  </si>
  <si>
    <t xml:space="preserve">Intermediates </t>
  </si>
  <si>
    <t>Lubricant</t>
  </si>
  <si>
    <t>Plasticizer</t>
  </si>
  <si>
    <t>Solvent</t>
  </si>
  <si>
    <t>Filler</t>
  </si>
  <si>
    <t>Blowing Agent</t>
  </si>
  <si>
    <t>Flame Retardant</t>
  </si>
  <si>
    <t>Catalyst</t>
  </si>
  <si>
    <t>Biocide</t>
  </si>
  <si>
    <t>Monomer</t>
  </si>
  <si>
    <t>Initiator</t>
  </si>
  <si>
    <t>viscosity modifier</t>
  </si>
  <si>
    <t>antistatic agent</t>
  </si>
  <si>
    <t>other</t>
  </si>
  <si>
    <t>Antioxidant, Colorant, Heat Stabilizer, Light Stabilizer, Other Processing Aids</t>
  </si>
  <si>
    <t>x</t>
  </si>
  <si>
    <t>Colorant, Crosslinking Agent, Intermediates, Lubricant, Other Processing Aids</t>
  </si>
  <si>
    <t>Colorant, Intermediates, Lubricant, Other Processing Aids</t>
  </si>
  <si>
    <t>Colorant, Intermediates, Other Processing Aids</t>
  </si>
  <si>
    <t>Colorant, Other Processing Aids, Solvent</t>
  </si>
  <si>
    <t>Colorant, Filler, Flame Retardant, Intermediates, Monomer, Other Processing Aids</t>
  </si>
  <si>
    <t>Filler, Flame Retardant, Intermediates, Monomer, Odor Agent, Other Processing Aids</t>
  </si>
  <si>
    <t>Colorant, Intermediates, Lubricant, Other Processing Aids, Solvent</t>
  </si>
  <si>
    <t>Lubricant, Odor Agent, Other Processing Aids, Plasticizer, Solvent</t>
  </si>
  <si>
    <t>Catalyst, Colorant, Crosslinking Agent, Filler, Intermediates, Lubricant, Other Processing Aids</t>
  </si>
  <si>
    <t>Colorant, Crosslinking Agent, Filler, Lubricant, Other Processing Aids</t>
  </si>
  <si>
    <t>Catalyst, Colorant, Intermediates, Light Stabilizer, Lubricant, Odor Agent, Other Processing Aids, Solvent</t>
  </si>
  <si>
    <t>Blowing Agent, Colorant, Intermediates, Other Processing Aids</t>
  </si>
  <si>
    <t>Flame Retardant, Intermediates, Odor Agent</t>
  </si>
  <si>
    <t>Colorant, Other Processing Aids</t>
  </si>
  <si>
    <t>Colorant, Crosslinking Agent, Filler, Intermediates, Other Processing Aids</t>
  </si>
  <si>
    <t>Colorant, Intermediates</t>
  </si>
  <si>
    <t>Catalyst, Crosslinking Agent, Filler, Initiator, Intermediates, Lubricant, Other Processing Aids, Plasticizer, Viscosity Modifier</t>
  </si>
  <si>
    <t>Colorant, Filler, Intermediates, Lubricant, Monomer, Other Processing Aids, Plasticizer</t>
  </si>
  <si>
    <t>Biocide, Colorant, Filler, Lubricant, Plasticizer, Solvent</t>
  </si>
  <si>
    <t>Intermediates</t>
  </si>
  <si>
    <t>Antioxidant, Catalyst, Crosslinking Agent, Initiator, Other Processing Aids, Plasticizer</t>
  </si>
  <si>
    <t>Intermediates, Monomer, Odor Agent, Other Processing Aids</t>
  </si>
  <si>
    <t>Catalyst, Colorant, Crosslinking Agent, Filler, Initiator, Other Processing Aids</t>
  </si>
  <si>
    <t>Flame Retardant, Intermediates, Lubricant, Other Processing Aids</t>
  </si>
  <si>
    <t>Biocide, Colorant, Light Stabilizer, Odor Agent</t>
  </si>
  <si>
    <t>Biocide, Catalyst, Colorant, Filler, Light Stabilizer, Lubricant, Odor Agent, Other Processing Aids, Solvent</t>
  </si>
  <si>
    <t>Antioxidant, Colorant, Plasticizer</t>
  </si>
  <si>
    <t>Biocide, Colorant, Intermediates</t>
  </si>
  <si>
    <t>Colorant, Crosslinking Agent, Intermediates, Monomer, Other Processing Aids, Solvent</t>
  </si>
  <si>
    <t>Antioxidant, Colorant, Filler, Intermediates, Light Stabilizer, Other Processing Aids</t>
  </si>
  <si>
    <t>Biocide, Blowing Agent, Colorant, Filler, Intermediates, Lubricant, Odor Agent, Other Processing Aids, Viscosity Modifier</t>
  </si>
  <si>
    <t>Colorant, Intermediates, Other Processing Aids, Solvent</t>
  </si>
  <si>
    <t>Colorant, Flame Retardant, Intermediates, Lubricant, Other Processing Aids, Plasticizer</t>
  </si>
  <si>
    <t>Flame Retardant, Plasticizer</t>
  </si>
  <si>
    <t>Biocide, Flame Retardant, Intermediates, Other Processing Aids</t>
  </si>
  <si>
    <t>Antioxidant, Colorant, Filler, Light Stabilizer, Other Processing Aids</t>
  </si>
  <si>
    <t>Blowing Agent, Catalyst, Colorant, Crosslinking Agent, Filler, Intermediates, Monomer, Other Processing Aids</t>
  </si>
  <si>
    <t>Biocide, Colorant, Flame Retardant, Monomer, Other Processing Aids</t>
  </si>
  <si>
    <t>Antioxidant, Biocide, Colorant, Filler, Light Stabilizer, Lubricant, Other Processing Aids</t>
  </si>
  <si>
    <t>Catalyst, Colorant, Crosslinking Agent, Filler, Initiator, Intermediates, Other Processing Aids</t>
  </si>
  <si>
    <t>Antioxidant, Biocide, Catalyst, Colorant, Crosslinking Agent, Filler, Initiator, Intermediates, Light Stabilizer, Odor Agent, Other Processing Aids</t>
  </si>
  <si>
    <t>Colorant, Crosslinking Agent, Filler, Intermediates, Monomer, Other Processing Aids</t>
  </si>
  <si>
    <t>Crosslinking Agent</t>
  </si>
  <si>
    <t>Catalyst, Crosslinking Agent, Filler, Initiator, Light Stabilizer, Other Processing Aids, Plasticizer</t>
  </si>
  <si>
    <t>Lubricant, Other Processing Aids, Solvent</t>
  </si>
  <si>
    <t>Biocide, Colorant, Filler, Lubricant, Other Processing Aids</t>
  </si>
  <si>
    <t>Blowing Agent, Crosslinking Agent, Other Processing Aids</t>
  </si>
  <si>
    <t>Catalyst, Colorant, Crosslinking Agent, Initiator</t>
  </si>
  <si>
    <t>Colorant, Lubricant</t>
  </si>
  <si>
    <t>Antistatic Agent, Colorant, Crosslinking Agent, Filler, Intermediates, Lubricant, Monomer, Other Processing Aids</t>
  </si>
  <si>
    <t>Biocide, Catalyst, Crosslinking Agent, Initiator, Other Processing Aids</t>
  </si>
  <si>
    <t>Catalyst, Colorant, Crosslinking Agent, Filler, Initiator, Intermediates, Monomer, Other Processing Aids</t>
  </si>
  <si>
    <t>Blowing Agent, Colorant, Filler, Flame Retardant, Intermediates, Other Processing Aids, Plasticizer</t>
  </si>
  <si>
    <t>Biocide, Catalyst, Colorant, Crosslinking Agent, Filler, Initiator, Intermediates, Lubricant, Monomer, Other Processing Aids</t>
  </si>
  <si>
    <t>Intermediates, Other Processing Aids</t>
  </si>
  <si>
    <t>Intermediates, Monomer</t>
  </si>
  <si>
    <t>Antioxidant, Catalyst, Crosslinking Agent, Initiator, Light Stabilizer</t>
  </si>
  <si>
    <t>Colorant, Filler, Intermediates, Odor Agent, Other Processing Aids</t>
  </si>
  <si>
    <t>Catalyst, Colorant, Crosslinking Agent, Filler, Initiator, Light Stabilizer, Other Processing Aids</t>
  </si>
  <si>
    <t>Crosslinking Agent, Intermediates, Other Processing Aids</t>
  </si>
  <si>
    <t>Filler, Other Processing Aids, Plasticizer</t>
  </si>
  <si>
    <t>Colorant, Filler, Other Processing Aids</t>
  </si>
  <si>
    <t>Catalyst, Colorant, Crosslinking Agent, Initiator, Monomer, Other Processing Aids</t>
  </si>
  <si>
    <t>Filler, Intermediates, Lubricant, Other Processing Aids</t>
  </si>
  <si>
    <t>Antioxidant, Catalyst, Colorant, Crosslinking Agent, Initiator, Intermediates, Lubricant, Monomer, Other Processing Aids</t>
  </si>
  <si>
    <t>Colorant, Filler</t>
  </si>
  <si>
    <t>Biocide, Colorant, Filler, Intermediates, Other Processing Aids</t>
  </si>
  <si>
    <t>Biocide, Colorant, Filler, Intermediates, Lubricant, Other Processing Aids</t>
  </si>
  <si>
    <t>Antioxidant, Biocide, Catalyst, Colorant, Crosslinking Agent, Filler, Initiator, Intermediates, Lubricant, Odor Agent, Other Processing Aids</t>
  </si>
  <si>
    <t>Biocide, Colorant, Filler, Intermediates, Lubricant, Odor Agent, Other Processing Aids</t>
  </si>
  <si>
    <t>Colorant, Filler, Flame Retardant, Intermediates, Light Stabilizer, Monomer, Other Processing Aids, Plasticizer</t>
  </si>
  <si>
    <t>Flame Retardant, Intermediates, Odor Agent, Other Processing Aids, Plasticizer, Viscosity Modifier</t>
  </si>
  <si>
    <t>Blowing Agent, Catalyst, Colorant, Crosslinking Agent, Filler, Initiator, Intermediates, Other Processing Aids</t>
  </si>
  <si>
    <t>Catalyst, Crosslinking Agent, Initiator, Other Processing Aids</t>
  </si>
  <si>
    <t>Catalyst, Crosslinking Agent, Initiator, Intermediates, Monomer, Other Processing Aids</t>
  </si>
  <si>
    <t>Colorant, Crosslinking Agent, Intermediates, Lubricant, Monomer, Other Processing Aids</t>
  </si>
  <si>
    <t>Antioxidant, Colorant, Crosslinking Agent, Filler, Flame Retardant, Intermediates, Other Processing Aids, Plasticizer</t>
  </si>
  <si>
    <t>Colorant, Intermediates, Plasticizer</t>
  </si>
  <si>
    <t>Monomer, Other Processing Aids</t>
  </si>
  <si>
    <t>Biocide, Catalyst, Crosslinking Agent, Flame Retardant, Initiator, Intermediates, Light Stabilizer</t>
  </si>
  <si>
    <t>Blowing Agent, Other Processing Aids, Solvent</t>
  </si>
  <si>
    <t xml:space="preserve">x </t>
  </si>
  <si>
    <t>Contains Si?</t>
  </si>
  <si>
    <t>Percentage of PMT plastic additives</t>
  </si>
  <si>
    <t>Percetage of high emission PMT plastic additives</t>
  </si>
  <si>
    <t>CAS</t>
  </si>
  <si>
    <t>MolecularMass (g/mol)</t>
  </si>
  <si>
    <t>Log Kow</t>
  </si>
  <si>
    <t>Water Solubility (mg/L)</t>
  </si>
  <si>
    <t>Average</t>
  </si>
  <si>
    <t>Max</t>
  </si>
  <si>
    <t>Median</t>
  </si>
  <si>
    <t>Min</t>
  </si>
  <si>
    <t>Vapor Pressure (Pa)</t>
  </si>
  <si>
    <t xml:space="preserve">list of PMT compounds aregistered for use in Canada </t>
  </si>
  <si>
    <t>list of PMT plastic additives registered for use in Canada with available physical chemical property data</t>
  </si>
  <si>
    <t>Phenol, 5-chloro-2-(2,4-dichlorophenoxy)-</t>
  </si>
  <si>
    <t>CAS_RN:284-95-7, 2680-03-7</t>
  </si>
  <si>
    <t>Total emission via effluent (%)</t>
  </si>
  <si>
    <t>1,4-Diazabicyclo[2.2.2]octane</t>
  </si>
  <si>
    <t>1,8-Naphthalenediamine</t>
  </si>
  <si>
    <t>1H-Benzotriazole</t>
  </si>
  <si>
    <t>Chloroethene</t>
  </si>
  <si>
    <t>1,3,5-Triazine-2,4,6(1H,3H,5H)-trione</t>
  </si>
  <si>
    <t>1,3,5-Triazine-2,4,6-triamine</t>
  </si>
  <si>
    <t>1,3,5,7-Tetraazatricyclo[3.3.1.13,7]decane</t>
  </si>
  <si>
    <t>1-methyl-1-phenylethylhydroperoxide</t>
  </si>
  <si>
    <t>1,1'-(methylenedi-4,1-phenylene)bis-1H-Pyrrole-2,5-dione</t>
  </si>
  <si>
    <t>1,1,1,3,3,3-hexafluoro-2-Propanol</t>
  </si>
  <si>
    <t>1,2,3,4-tetrahydro-naphthalene</t>
  </si>
  <si>
    <t>N,N'-bis(2-methylphenyl)-guanidine</t>
  </si>
  <si>
    <t>N,N'-diphenyl-thiourea</t>
  </si>
  <si>
    <t>N,N'-diphenyl-guanidine</t>
  </si>
  <si>
    <t>2,3,4,6,7,8,9,10-octahydro-pyrimido[1,2-a]azepine</t>
  </si>
  <si>
    <t>2-(2H-benzotriazol-2-yl)-4-methyl-phenol</t>
  </si>
  <si>
    <t>2,2'-(1,2-diazenediyl)bis[2-methyl-propanenitrile]</t>
  </si>
  <si>
    <t>4,4'-methylenebis[2-methyl-cyclohexanamine]</t>
  </si>
  <si>
    <t>2,2'-[(2,2',5,5'-tetrachloro[1,1'-biphenyl]-4,4'-diyl)bis(2,1-diazenediyl)]bis[N-(2,4-dimethylphenyl)-3-oxo-butanamide]</t>
  </si>
  <si>
    <t>2,2'-[(3,3'-dichloro[1,1'-biphenyl]-4,4'-diyl)bis(2,1-diazenediyl)]bis[N-(2-methylphenyl)-3-oxo-butanamide]</t>
  </si>
  <si>
    <t>2,2'-[(3,3'-dichloro[1,1'-biphenyl]-4,4'-diyl)bis(2,1-diazenediyl)]bis[N-(4-chloro-2,5-dimethoxyphenyl)-3-oxo-butanamide]</t>
  </si>
  <si>
    <t>2,2'-[(3,3'-dichloro[1,1'-biphenyl]-4,4'-diyl)bis(2,1-diazenediyl)]bis[N-(4-methylphenyl)-3-oxo-butanamide]</t>
  </si>
  <si>
    <t>2,2'-(1,2-diazenediyl)bis[2-methyl-butanenitrile]</t>
  </si>
  <si>
    <t>2,4,6,8-tetraethenyl-2,4,6,8-tetramethyl-cyclotetrasiloxane</t>
  </si>
  <si>
    <t>2,4,7,9-tetramethyl-5-decyne-4,7-diol</t>
  </si>
  <si>
    <t>2,6-dimethyl-benzenamine</t>
  </si>
  <si>
    <t>2-[[2-[2-(dimethylamino)ethoxy]ethyl]methylamino]-ethanol</t>
  </si>
  <si>
    <t>2-methyl-2-[(1-oxo-2-propen-1-yl)amino]-1-propanesulfonic acid</t>
  </si>
  <si>
    <t>2-methyl-1-[4-(methylthio)phenyl]-2-(4-morpholinyl)-1-propanone</t>
  </si>
  <si>
    <t>1-methyl-2-nitro-benzene</t>
  </si>
  <si>
    <t>3a,4,7,7a-tetrahydro-4,7-methano-1H-indene</t>
  </si>
  <si>
    <t>5-amino-1,3,3-trimethyl-cyclohexanemethanamine</t>
  </si>
  <si>
    <t>3-chloro-benzenamine</t>
  </si>
  <si>
    <t>2,2'-(1,2-ethenediyl)bis[5-amino-benzenesulfonic acid]</t>
  </si>
  <si>
    <t>4,4'-methylenebis-benzenamine</t>
  </si>
  <si>
    <t>4,4'-oxybis-, 1,1'-dihydrazide benzenesulfonic acid</t>
  </si>
  <si>
    <t>4,4'-sulfonylbis-phenol</t>
  </si>
  <si>
    <t>2-methyl-4,6-bis[(octylthio)methyl]-phenol</t>
  </si>
  <si>
    <t>2-amino-5-methyl-benzenesulfonic acid</t>
  </si>
  <si>
    <t>2,4-diisocyanato-1-methyl-benzene</t>
  </si>
  <si>
    <t>1-methyl-4-nitro-benzene</t>
  </si>
  <si>
    <t>4-ethenyl-cyclohexene</t>
  </si>
  <si>
    <t>4-ethenyl-pyridine</t>
  </si>
  <si>
    <t>5,5'-(1H-isoindole-1,3(2H)-diylidene)bis-2,4,6(1H,3H,5H)-pyrimidinetrione</t>
  </si>
  <si>
    <t>1,2-dihydro-acenaphthylene</t>
  </si>
  <si>
    <t>6-chloro-N2-ethyl-N4-(1-methylethyl)-1,3,5-triazine-2,4-diamine</t>
  </si>
  <si>
    <t>Diphenyl-methanone</t>
  </si>
  <si>
    <t>Bis(1-methyl-1-phenylethyl) peroxide</t>
  </si>
  <si>
    <t>N1-[2-(dimethylamino)ethyl]-N1,N2,N2-trimethyl-1,2-ethanediamine</t>
  </si>
  <si>
    <t>1,1'-oxybis[2-methoxy-ethane]</t>
  </si>
  <si>
    <t>Tetrachloromethane</t>
  </si>
  <si>
    <t>Trichloromethane</t>
  </si>
  <si>
    <t>(1-methylethyl)-benzene</t>
  </si>
  <si>
    <t>N-cyanoguanidine</t>
  </si>
  <si>
    <t>Hexahydro-1,3-isobenzofurandione</t>
  </si>
  <si>
    <t>1,1'-cyclohexylidenebis[2-(1,1-dimethylethyl)peroxide]</t>
  </si>
  <si>
    <t>4,4'-sulfonylbis-benzenamine</t>
  </si>
  <si>
    <t>Dibutyl ester phosphoric acid</t>
  </si>
  <si>
    <t>2,2'-oxybis-propane</t>
  </si>
  <si>
    <t>1,1'-oxybis-methane</t>
  </si>
  <si>
    <t>1,1'-sulfinylbis-methane</t>
  </si>
  <si>
    <t>2-(1-methylpropyl)-4,6-dinitrophenol</t>
  </si>
  <si>
    <t>N'-(3,4-dichlorophenyl)-N,N-dimethyl-urea</t>
  </si>
  <si>
    <t>N,N'-1,2-ethanediylbis[N-(carboxymethyl)-glycine</t>
  </si>
  <si>
    <t>1,1,1,3,3,3-hexamethyl-disiloxane</t>
  </si>
  <si>
    <t>1,3,5-trimethyl-benzene</t>
  </si>
  <si>
    <t>2,2'-oxybis[N,N-dimethyl-ethanamine]</t>
  </si>
  <si>
    <t>N-ethyl-N-hydroxy-ethanamine</t>
  </si>
  <si>
    <t>N,N-dimethyl-2-propenamide</t>
  </si>
  <si>
    <t>N-butyl-benzenesulfonamide</t>
  </si>
  <si>
    <t>N,N-bis[2-[bis(carboxymethyl)amino]ethyl]-glycine</t>
  </si>
  <si>
    <t>N-methyl-benzenamine</t>
  </si>
  <si>
    <t>(2-hydroxy-4-methoxyphenyl)phenyl-methanone</t>
  </si>
  <si>
    <t>N-[4-(2-oxiranylmethoxy)phenyl]-N-(2-oxiranylmethyl)-2-oxiranemethanamine</t>
  </si>
  <si>
    <t>N-(4-hydroxyphenyl)-acetamide</t>
  </si>
  <si>
    <t>1,1'-(phenylphosphinylidene)bis[1-(2,4,6-trimethylphenyl)-methanone</t>
  </si>
  <si>
    <t>5,5-diphenyl-2,4-imidazolidinedione</t>
  </si>
  <si>
    <t>4-amino-benzenesulfonic acid</t>
  </si>
  <si>
    <t>2-methoxy-2-methyl-propane</t>
  </si>
  <si>
    <t>1,1,2,2-tetrachloroethene</t>
  </si>
  <si>
    <t>N,N,N',N'-tetramethyl-thiodicarbonic diamide ([(H2N)C(S)]2S)</t>
  </si>
  <si>
    <t>2-methyl-benzenesulfonamide</t>
  </si>
  <si>
    <t>(1E)-1,2-dichloroethene</t>
  </si>
  <si>
    <t>1,1,2-trichloroethene</t>
  </si>
  <si>
    <t>5-chloro-2-(2,4-dichlorophenoxy)-phenol</t>
  </si>
  <si>
    <t>Triethyl ester phosphoric acid</t>
  </si>
  <si>
    <t>2,2,2-trifluoro-acetic acid</t>
  </si>
  <si>
    <t>1,1,1-trifluoro-methanesulfonic acid</t>
  </si>
  <si>
    <t>2-butoxy-, 1,1',1''-phosphate ethanol</t>
  </si>
  <si>
    <t>1-Chloro-, 2,2',2''-phosphate 2-propanol</t>
  </si>
  <si>
    <t>2-Chloro-, 1,1',1''-phosphate ethanol</t>
  </si>
  <si>
    <t>1,3-Dichloro-, 2,2',2''-phosphate 2-propanol</t>
  </si>
  <si>
    <t>(17α)-hydroxy-19-norpregn-4-en-20-yn-3-one</t>
  </si>
  <si>
    <t>Priority Rank</t>
  </si>
  <si>
    <t>NORMAN Network Data</t>
  </si>
  <si>
    <t>Formula</t>
  </si>
  <si>
    <t>Canonical SMILES (via Arp et al. 2017)</t>
  </si>
  <si>
    <t>Monoisotopic Mass</t>
  </si>
  <si>
    <t>[M+H]+</t>
  </si>
  <si>
    <t>[M-H]-</t>
  </si>
  <si>
    <t>Predicted Retention Index (+)</t>
  </si>
  <si>
    <t>Predicted Retention Index (-)</t>
  </si>
  <si>
    <t>Predicted ESI Mode</t>
  </si>
  <si>
    <t>Preferrable Platform</t>
  </si>
  <si>
    <t>MassBank Link</t>
  </si>
  <si>
    <t>Comment</t>
  </si>
  <si>
    <t>NO2C6H4Cl</t>
  </si>
  <si>
    <t>Clc1ccc(cc1)N(=O)=O</t>
  </si>
  <si>
    <t>Negative ESI</t>
  </si>
  <si>
    <t>GC-EI</t>
  </si>
  <si>
    <t>MassBank data not found</t>
  </si>
  <si>
    <t>C8H12</t>
  </si>
  <si>
    <t>Both Polarities</t>
  </si>
  <si>
    <t>C7H7N</t>
  </si>
  <si>
    <t>Positive ESI</t>
  </si>
  <si>
    <t>C7H9N</t>
  </si>
  <si>
    <t>https://massbank.eu/MassBank/Result.jsp?compound=N-Methylaniline&amp;op1=and&amp;mz=&amp;tol=0.3&amp;op2=and&amp;formula=C7H9N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</si>
  <si>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 xml:space="preserve"> </t>
  </si>
  <si>
    <t>C6H12N4</t>
  </si>
  <si>
    <t>RPLC_+ESI</t>
  </si>
  <si>
    <t>https://massbank.eu/MassBank/Result.jsp?compound=Methenamine&amp;op1=and&amp;mz=&amp;tol=0.3&amp;op2=and&amp;formula=C6H12N4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</si>
  <si>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C13H14N2</t>
  </si>
  <si>
    <t>Nc1ccc(cc1)Cc1ccc(cc1)N</t>
  </si>
  <si>
    <t>C13H13N3</t>
  </si>
  <si>
    <t>https://massbank.eu/MassBank/Result.jsp?compound=1%2C3-Diphenylguanidin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</si>
  <si>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C13H12N2S</t>
  </si>
  <si>
    <t>C8H9NO2</t>
  </si>
  <si>
    <t>CC(=O)Nc1ccc(cc1)O</t>
  </si>
  <si>
    <t>https://massbank.eu/MassBank/Result.jsp?compound=Acetaminophen+%2F+paracetamol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</si>
  <si>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C2H4Br2</t>
  </si>
  <si>
    <t>C2H4Cl2</t>
  </si>
  <si>
    <t>C6H18OSi2</t>
  </si>
  <si>
    <t>C[Si](O[Si](C)(C)C)(C)C</t>
  </si>
  <si>
    <t>C8H19O4P</t>
  </si>
  <si>
    <t>CCCCOP(=O)(OCCCC)[O-]</t>
  </si>
  <si>
    <t>https://massbank.eu/MassBank/Result.jsp?compound=dibutyl+hydrogen+phosphat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</si>
  <si>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C6H14O</t>
  </si>
  <si>
    <t>CC(OC(C)C)C</t>
  </si>
  <si>
    <t>C6H6ClN</t>
  </si>
  <si>
    <t>Nc1cccc(c1)Cl</t>
  </si>
  <si>
    <t>C9H12</t>
  </si>
  <si>
    <t>Cc1cc(C)cc(c1)C</t>
  </si>
  <si>
    <t>C3H6N6</t>
  </si>
  <si>
    <t>Nc1nc(N)nc(n1)N</t>
  </si>
  <si>
    <t>https://massbank.eu/MassBank/Result.jsp?compound=melamine&amp;op1=and&amp;mz=&amp;tol=0.3&amp;op2=and&amp;formula=C3H6N6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</si>
  <si>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C3H3N3O3</t>
  </si>
  <si>
    <t>C6H5Cl</t>
  </si>
  <si>
    <t>C3H6BrCl</t>
  </si>
  <si>
    <t>C25H44OS2</t>
  </si>
  <si>
    <t>CCCCCCCCSCc1cc(CSCCCCCCCCC)c(c(c1)C)O</t>
  </si>
  <si>
    <t>C6H14O3</t>
  </si>
  <si>
    <t>https://massbank.eu/MassBank/Result.jsp?compound=Diethylene+glycol+dimethyl+ether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</si>
  <si>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C2H6O</t>
  </si>
  <si>
    <t>C6H12Cl3O4P</t>
  </si>
  <si>
    <t>https://massbank.eu/MassBank/Result.jsp?compound=Tris%282-chloroethyl%29phosphat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</si>
  <si>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C6H3Br3O</t>
  </si>
  <si>
    <t>Brc1cc(Br)c(c(c1)Br)O</t>
  </si>
  <si>
    <t>RPLC_-ESI</t>
  </si>
  <si>
    <t>https://massbank.eu/MassBank/Result.jsp?inchikey=BSWWXRFVMJHFBN-UHFFFAOYSA-N&amp;type=inchikey&amp;searchType=inchikey&amp;sortKey=not&amp;sortAction=1&amp;pageNo=1&amp;exec=&amp;inst=GC-EI-BE&amp;inst=GC-EI-Q&amp;inst=GC-EI-QQ&amp;inst=GC-EI-TOF&amp;inst_grp=ESI&amp;inst=CE-ESI-TOF&amp;inst=ESI-ITFT&amp;inst=ESI-ITTOF&amp;inst=ESI-QIT&amp;inst=ESI-QQ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</si>
  <si>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C13H10O</t>
  </si>
  <si>
    <t>https://massbank.eu/MassBank/Result.jsp?compound=Benzophenone&amp;op1=and&amp;mz=&amp;tol=0.3&amp;op2=and&amp;formula=C13H10O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</si>
  <si>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C10H12</t>
  </si>
  <si>
    <t>C1CCc2c(C1)cccc2</t>
  </si>
  <si>
    <t>C9H7N</t>
  </si>
  <si>
    <t>c1ccc2c(c1)cncc2</t>
  </si>
  <si>
    <t>https://massbank.eu/MassBank/Result.jsp?compound=Isoquinoline&amp;op1=and&amp;mz=&amp;tol=0.3&amp;op2=and&amp;formula=C9H7N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</si>
  <si>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C14H10</t>
  </si>
  <si>
    <t>c1ccc2c(c1)cc1c(c2)cccc1</t>
  </si>
  <si>
    <t>C6H3Cl3</t>
  </si>
  <si>
    <t>Clc1ccc(c(c1)Cl)Cl</t>
  </si>
  <si>
    <t>C6H4Cl2O</t>
  </si>
  <si>
    <t>Clc1ccc(c(c1)Cl)O</t>
  </si>
  <si>
    <t>https://massbank.eu/MassBank/Result.jsp?compound=2%2C4-dichlorophenol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</si>
  <si>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C6H7NO3S</t>
  </si>
  <si>
    <t>Nc1ccc(cc1)S(=O)(=O)O</t>
  </si>
  <si>
    <t>https://massbank.eu/MassBank/Result.jsp?compound=4-Aminobenzenesulfonic+acid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</si>
  <si>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C6H7NO</t>
  </si>
  <si>
    <t>Nc1ccc(cc1)O</t>
  </si>
  <si>
    <t>https://massbank.eu/MassBank/Result.jsp?compound=4-Aminophenol&amp;op1=and&amp;mz=&amp;tol=0.3&amp;op2=and&amp;formula=C6H7NO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</si>
  <si>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C4H8O2</t>
  </si>
  <si>
    <t>O1CCOCC1</t>
  </si>
  <si>
    <t>C14H26O2</t>
  </si>
  <si>
    <t>CC(CC(C#CC(CC(C)C)(O)C)(O)C)C</t>
  </si>
  <si>
    <t>C2Cl4</t>
  </si>
  <si>
    <t>C14H12O3</t>
  </si>
  <si>
    <t>COc1ccc(c(c1)O)C(=O)c1ccccc1</t>
  </si>
  <si>
    <t>https://massbank.eu/MassBank/Result.jsp?compound=2-Hydroxy-4-methoxybenzophenon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</si>
  <si>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C10H16N4</t>
  </si>
  <si>
    <t>CCC(N=NC(C#N)(CC)C)(C#N)C</t>
  </si>
  <si>
    <t>C9H18Cl3O4P</t>
  </si>
  <si>
    <t>ClCC(OP(=O)(OC(CCl)C)OC(CCl)C)C</t>
  </si>
  <si>
    <t>https://massbank.eu/MassBank/Result.jsp?inchikey=KVMPUXDNESXNOH-UHFFFAOYSA-N&amp;type=inchikey&amp;searchType=inchikey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</si>
  <si>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C9H15Cl6O4P</t>
  </si>
  <si>
    <t>ClCC(OP(=O)(OC(CCl)CCl)OC(CCl)CCl)CCl</t>
  </si>
  <si>
    <t>https://massbank.eu/MassBank/Result.jsp?compound=tris%281%2C3-dichloropropan-2-yl%29+phosphat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</si>
  <si>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C21H14N2O4</t>
  </si>
  <si>
    <t>O=C1C=CC(=O)N1c1ccc(cc1)Cc1ccc(cc1)N1C(=O)C=CC1=O</t>
  </si>
  <si>
    <t>CHF3O3S</t>
  </si>
  <si>
    <t>FC(S(=O)(=O)O)(F)F</t>
  </si>
  <si>
    <t>https://massbank.eu/MassBank/Result.jsp?compound=Trifluoromethanesulfonic+acid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</si>
  <si>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C7H13NO4S</t>
  </si>
  <si>
    <t>C=CC(=NC(CS(=O)(=O)O)(C)C)O</t>
  </si>
  <si>
    <t>C2H2Cl2</t>
  </si>
  <si>
    <t>C26H27O3P</t>
  </si>
  <si>
    <t>Cc1cc(C)c(c(c1)C)C(=O)P(=O)(C(=O)c1c(C)cc(cc1C)C)c1ccccc1</t>
  </si>
  <si>
    <t>C5H12O</t>
  </si>
  <si>
    <t>COC(C)(C)C</t>
  </si>
  <si>
    <t>C13H26N2</t>
  </si>
  <si>
    <t>NC1CCC(CC1)CC1CCC(CC1)N</t>
  </si>
  <si>
    <t>C8H14ClN5</t>
  </si>
  <si>
    <t>CCNc1nc(NC(C)C)nc(n1)Cl</t>
  </si>
  <si>
    <t>https://massbank.eu/MassBank/Result.jsp?compound=&amp;op1=and&amp;mz=&amp;tol=0.3&amp;op2=and&amp;formula=C8H14ClN5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</si>
  <si>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C36H32Cl4N6O4</t>
  </si>
  <si>
    <t>Cc1ccc(c(c1)C)NC(=O)C(C(=O)C)N=Nc1cc(Cl)c(cc1Cl)c1cc(Cl)c(cc1Cl)N=NC(C(=O)Nc1ccc(cc1C)C)C(=O)C</t>
  </si>
  <si>
    <t>C13H11N3O</t>
  </si>
  <si>
    <t>Cc1ccc(c(c1)n1nc2c(n1)cccc2)O</t>
  </si>
  <si>
    <t>C12H24O4Si4</t>
  </si>
  <si>
    <t>C=C[Si]1(C)O[Si](C)(C=C)O[Si](O[Si](O1)(C)C=C)(C)C=C</t>
  </si>
  <si>
    <t>C5H9NO</t>
  </si>
  <si>
    <t>2680-03-7</t>
  </si>
  <si>
    <t>C=CC(=O)N(C)C</t>
  </si>
  <si>
    <t>C6H12N2</t>
  </si>
  <si>
    <t>C1CCCC(CCC1)N1CCCCNCC1</t>
  </si>
  <si>
    <t>C10H22N2</t>
  </si>
  <si>
    <t>NCC1(C)CC(N)CC(C1)(C)C</t>
  </si>
  <si>
    <t>https://massbank.eu/MassBank/Result.jsp?compound=Isophorone+diamin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</si>
  <si>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C14H28O4</t>
  </si>
  <si>
    <t>CC(OOC1(CCCCC1)OOC(C)(C)C)(C)C</t>
  </si>
  <si>
    <t>C9H23N3</t>
  </si>
  <si>
    <t>CN(CCN(C)C)CCN(C)C</t>
  </si>
  <si>
    <t>C8H20N2O</t>
  </si>
  <si>
    <t>CN(CCOCCN(C)C)C</t>
  </si>
  <si>
    <t>C9H10Cl2N2O</t>
  </si>
  <si>
    <t>O=C(N(C)C)Nc1ccc(c(c1)Cl)Cl</t>
  </si>
  <si>
    <t>https://massbank.eu/MassBank/Result.jsp?compound=Diuron&amp;op1=and&amp;mz=&amp;tol=0.3&amp;op2=and&amp;formula=C9H10Cl2N2O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</si>
  <si>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C12H7Cl3O2</t>
  </si>
  <si>
    <t>Clc1ccc(c(c1)O)Oc1ccc(cc1Cl)Cl</t>
  </si>
  <si>
    <t>https://massbank.eu/MassBank/Result.jsp?compound=Triclosan&amp;op1=and&amp;mz=&amp;tol=0.3&amp;op2=and&amp;formula=&amp;type=quick&amp;searchType=keyword&amp;sortKey=not&amp;sortAction=1&amp;pageNo=1&amp;exec=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</si>
  <si>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C10H15NO2S</t>
  </si>
  <si>
    <t>https://massbank.eu/MassBank/Result.jsp?compound=N-Butylbenzenesulphonamid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</si>
  <si>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C16H9N5O6</t>
  </si>
  <si>
    <t>O=C1NC(=O)C(=c2[nH]c(=C3C(=O)NC(=O)NC3=O)c3c2cccc3)C(=O)N1</t>
  </si>
  <si>
    <t>C4H11NO</t>
  </si>
  <si>
    <t>CCN(CC)O</t>
  </si>
  <si>
    <t>C2H4N4</t>
  </si>
  <si>
    <t>C10H10N2</t>
  </si>
  <si>
    <t>Nc1cccc2c1c(N)ccc2</t>
  </si>
  <si>
    <t>C16H10N2O2</t>
  </si>
  <si>
    <t>O=C1c2ccccc2NC1=C1Nc2c(C1=O)cccc2</t>
  </si>
  <si>
    <t>C15H19NO4</t>
  </si>
  <si>
    <t>C1OC1COc1ccc(cc1)N(CC1CO1)CC1CO1</t>
  </si>
  <si>
    <t>C6H4Cl2</t>
  </si>
  <si>
    <t>Clc1cccc(c1)Cl</t>
  </si>
  <si>
    <t>C34H30Cl2N6O4</t>
  </si>
  <si>
    <t>CC(=O)C(C(=O)Nc1ccccc1C)N=Nc1ccc(cc1Cl)c1ccc(c(c1)Cl)N=NC(C(=O)Nc1ccccc1C)C(=O)C</t>
  </si>
  <si>
    <t>C36H32Cl4N6O8</t>
  </si>
  <si>
    <t>COc1cc(Cl)c(cc1NC(=O)C(C(=O)C)N=Nc1ccc(cc1Cl)c1ccc(c(c1)Cl)N=NC(C(=O)Nc1cc(OC)c(cc1OC)Cl)C(=O)C)OC</t>
  </si>
  <si>
    <t>CCl4</t>
  </si>
  <si>
    <t>C15H12N2O2</t>
  </si>
  <si>
    <t>https://massbank.eu/MassBank/Result.jsp?compound=Phenytoin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</si>
  <si>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C9H6N2O2</t>
  </si>
  <si>
    <t>O=C=Nc1ccc(c(c1)N=C=O)C</t>
  </si>
  <si>
    <t>https://massbank.eu/MassBank/Result.jsp?inchikey=DVKJHBMWWAPEIU-UHFFFAOYSA-N&amp;type=inchikey&amp;searchType=inchikey&amp;sortKey=not&amp;sortAction=1&amp;pageNo=1&amp;exec=&amp;inst=GC-EI-BE&amp;inst=GC-EI-Q&amp;inst=GC-EI-QQ&amp;inst=GC-EI-TOF&amp;inst_grp=ESI&amp;inst=CE-ESI-TOF&amp;inst=ESI-ITFT&amp;inst=ESI-ITTOF&amp;inst=ESI-QIT&amp;inst=ESI-QQ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</si>
  <si>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C10H16N2O8</t>
  </si>
  <si>
    <t>OC(=O)CN(CC(=O)O)CCN(CC(=O)O)CC(=O)O</t>
  </si>
  <si>
    <t>https://massbank.eu/MassBank/Result.jsp?compound=EDTA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</si>
  <si>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Cc1ccc(cc1)NC(=O)C(C(=O)C)N=Nc1ccc(cc1Cl)c1ccc(c(c1)Cl)N=NC(C(=O)Nc1ccc(cc1)C)C(=O)C</t>
  </si>
  <si>
    <t>C9H16N2</t>
  </si>
  <si>
    <t>C1CCN2C(=NCCC2)CC1</t>
  </si>
  <si>
    <t>C14H23N3O10</t>
  </si>
  <si>
    <t>OC(=O)CN(CCN(CC(=O)O)CC(=O)O)CCN(CC(=O)O)CC(=O)O</t>
  </si>
  <si>
    <t>CHCl3</t>
  </si>
  <si>
    <t>C2H6OS</t>
  </si>
  <si>
    <t>C20H26O2</t>
  </si>
  <si>
    <t>C#C[C@]1(O)CC[C@@H]2[C@]1(C)CC[C@H]1[C@H]2CCC2=CC(=O)CC[C@H]12</t>
  </si>
  <si>
    <t>https://massbank.eu/MassBank/Result.jsp?compound=Norethisteron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</si>
  <si>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C15H30N2</t>
  </si>
  <si>
    <t>NC1CCC(CC1C)CC1CCC(C(C1)C)N</t>
  </si>
  <si>
    <t>C2H3Cl3</t>
  </si>
  <si>
    <t>C15H21NO2S</t>
  </si>
  <si>
    <t>CSc1ccc(cc1)C(=O)C(N1CCOCC1)(C)C</t>
  </si>
  <si>
    <t>https://massbank.eu/MassBank/Result.jsp?compound=2-Methyl-4%27-%28methylthio%29-2-morpholinopropiophenon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</si>
  <si>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CH3Cl</t>
  </si>
  <si>
    <t>C2H5Cl</t>
  </si>
  <si>
    <t>C2H3Cl</t>
  </si>
  <si>
    <t>ClC=C</t>
  </si>
  <si>
    <t>ClC(=C)Cl</t>
  </si>
  <si>
    <t>CCl2F2</t>
  </si>
  <si>
    <t>FC(Cl)(Cl)F</t>
  </si>
  <si>
    <t>C3H9SiCl</t>
  </si>
  <si>
    <t>C[Si](Cl)(C)C</t>
  </si>
  <si>
    <t>C2HF3O2</t>
  </si>
  <si>
    <t>https://massbank.eu/MassBank/Result.jsp?compound=Trifluoroacetic+acid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</si>
  <si>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C1=CC2C(C1)C1C=CC2C1</t>
  </si>
  <si>
    <t>C6H15O4P</t>
  </si>
  <si>
    <t>https://massbank.eu/MassBank/Result.jsp?compound=Triethyl+phosphat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</si>
  <si>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C18H39O7P</t>
  </si>
  <si>
    <t>https://massbank.eu/MassBank/Result.jsp?compound=Tris%282-butoxyethyl%29+phosphat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</si>
  <si>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C8H12N4</t>
  </si>
  <si>
    <t>N#CC(N=NC(C#N)(C)C)(C)C</t>
  </si>
  <si>
    <t>C3H6Cl2</t>
  </si>
  <si>
    <t>ClCC(Cl)C</t>
  </si>
  <si>
    <t>C2HCl3</t>
  </si>
  <si>
    <t>C3H7NO2</t>
  </si>
  <si>
    <t>CC(N(=O)=O)C</t>
  </si>
  <si>
    <t>https://massbank.eu/MassBank/Result.jsp?compound=2-nitropropan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</si>
  <si>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C12H12N2O2S</t>
  </si>
  <si>
    <t>Nc1ccc(cc1)S(=O)(=O)c1ccc(cc1)N</t>
  </si>
  <si>
    <t>https://massbank.eu/MassBank/Result.jsp?compound=dapson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</si>
  <si>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C12H10O4S</t>
  </si>
  <si>
    <t>Oc1ccc(cc1)S(=O)(=O)c1ccc(cc1)O</t>
  </si>
  <si>
    <t>https://massbank.eu/MassBank/Result.jsp?compound=Bisphenol+S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</si>
  <si>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C9H12O2</t>
  </si>
  <si>
    <t>OOc1ccccc1C(C)C</t>
  </si>
  <si>
    <t>C18H22O2</t>
  </si>
  <si>
    <t>CC(c1ccccc1OOc1ccccc1C(C)C)C</t>
  </si>
  <si>
    <t>C12H14N4O5S2</t>
  </si>
  <si>
    <t>NNS(=O)(=O)c1ccc(cc1)Oc1ccc(cc1)S(=O)(=O)NN</t>
  </si>
  <si>
    <t>C7H5NO3S</t>
  </si>
  <si>
    <t>O=C1NS(=O)(=O)c2c1cccc2</t>
  </si>
  <si>
    <t>https://massbank.eu/MassBank/Result.jsp?compound=Saccharin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</si>
  <si>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C14H14N2O6S2</t>
  </si>
  <si>
    <t>Nc1ccc(c(c1)S(=O)(=O)O)C=Cc1ccc(cc1S(=O)(=O)O)N</t>
  </si>
  <si>
    <t>C9H22N2O2</t>
  </si>
  <si>
    <t>OCCN(CCOCCN(C)C)C</t>
  </si>
  <si>
    <t>C12H10</t>
  </si>
  <si>
    <t>c1cc2cccc3c2c(c1)CC3</t>
  </si>
  <si>
    <t>C8H10O3</t>
  </si>
  <si>
    <t>O=C1OC(=O)C2C1CCCC2</t>
  </si>
  <si>
    <t>Clc1c(Cl)cccc1Cl</t>
  </si>
  <si>
    <t>C8H11N</t>
  </si>
  <si>
    <t>Cc1cccc(c1N)C</t>
  </si>
  <si>
    <t>https://massbank.eu/MassBank/Result.jsp?compound=2%2C6-Xylidin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</si>
  <si>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C7H9NO2S</t>
  </si>
  <si>
    <t>https://massbank.eu/MassBank/Result.jsp?compound=2-Toluenesulfonamide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</si>
  <si>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C7H9NO3S</t>
  </si>
  <si>
    <t>Cc1ccc(c(c1)S(=O)(=O)O)N</t>
  </si>
  <si>
    <t>https://massbank.eu/MassBank/Result.jsp?compound=2-Amino-5-methylbenzenesulfonic+acid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</si>
  <si>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C7H7NO2</t>
  </si>
  <si>
    <t>O=N(=O)c1ccccc1C</t>
  </si>
  <si>
    <t>C10H12N2O5</t>
  </si>
  <si>
    <t>CCC(c1cc(cc(c1O)N(=O)=O)N(=O)=O)C</t>
  </si>
  <si>
    <t>https://massbank.eu/MassBank/Result.jsp?compound=Dinoseb&amp;op1=and&amp;mz=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</si>
  <si>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C10H8</t>
  </si>
  <si>
    <t>c1ccc2c(c1)cccc2</t>
  </si>
  <si>
    <t>C3H2F6O</t>
  </si>
  <si>
    <t>C6H5N3</t>
  </si>
  <si>
    <t>c1ccc2c(c1)[nH]nn2</t>
  </si>
  <si>
    <t>https://massbank.eu/MassBank/Result.jsp?compound=Benzotriazole&amp;op1=and&amp;mz=&amp;tol=0.3&amp;op2=and&amp;formula=C6H5N3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</si>
  <si>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C7H5NS</t>
  </si>
  <si>
    <t>c1ccc2c(c1)scn2</t>
  </si>
  <si>
    <t>https://massbank.eu/MassBank/Result.jsp?compound=1%2C3-Benzothiazole&amp;op1=and&amp;mz=135.01430+&amp;tol=0.3&amp;op2=and&amp;formula=&amp;type=quick&amp;searchType=keyword&amp;sortKey=not&amp;sortAction=1&amp;pageNo=1&amp;exec=&amp;inst=GC-EI-BE&amp;inst=GC-EI-Q&amp;inst=GC-EI-QQ&amp;inst=GC-EI-TOF&amp;inst_grp=ESI&amp;inst=CE-ESI-TOF&amp;inst=ESI-ITFT&amp;inst=ESI-ITTOF&amp;inst=ESI-QIT&amp;inst=ESI-QTOF&amp;inst=ESI-TOF&amp;inst=LC-ESI-IT&amp;inst=LC-ESI-ITFT&amp;inst=LC-ESI-ITTOF&amp;inst=LC-ESI-Q&amp;inst=LC-ESI-QFT&amp;inst=LC-ESI-QIT&amp;inst=LC-ESI-QQ&amp;inst=LC-ESI-QQQ&amp;inst=LC-ESI-QTOF&amp;inst=LC-ESI-TOF&amp;ms=MS2&amp;ion=0</t>
  </si>
  <si>
    <t>C3H5Cl3</t>
  </si>
  <si>
    <t>ClCC(CCl)Cl</t>
  </si>
  <si>
    <t>C15H17N3</t>
  </si>
  <si>
    <t>N=C(Nc1ccccc1C)Nc1ccccc1C</t>
  </si>
  <si>
    <t>C6H12N2S3</t>
  </si>
  <si>
    <t>CN(C(=S)SC(=S)N(C)C)C</t>
  </si>
  <si>
    <t>CC(c1ccccc1)C</t>
  </si>
  <si>
    <t>C6H5NO2</t>
  </si>
  <si>
    <t>Table S5</t>
  </si>
  <si>
    <t>Ranked list of PMT plastic additives</t>
  </si>
  <si>
    <t>Table S6</t>
  </si>
  <si>
    <t>Substance type</t>
  </si>
  <si>
    <t>Other</t>
  </si>
  <si>
    <t>1,3,5-Triazine-2,4,6-triamine (Melamine)</t>
  </si>
  <si>
    <t>1,3,5-trimethyl-benzene (Mesitylene)</t>
  </si>
  <si>
    <t>Spectral database of PMT plastic additives</t>
  </si>
  <si>
    <t>N</t>
  </si>
  <si>
    <t>amphoprotic</t>
  </si>
  <si>
    <t>polyprotic</t>
  </si>
  <si>
    <t>200 mmHg (median)</t>
  </si>
  <si>
    <t>0.00000000280 mmHg</t>
  </si>
  <si>
    <t>Koc / Doc</t>
  </si>
  <si>
    <t>Kow / Dow</t>
  </si>
  <si>
    <t>Total emission via effluent with biodegradation (%)</t>
  </si>
  <si>
    <t>Total emission via effluent without biodegradation (%)</t>
  </si>
  <si>
    <t>Difference between modelled emission with and without biodegradation (%)</t>
  </si>
  <si>
    <t>% of high emission PMTs</t>
  </si>
  <si>
    <t xml:space="preserve"> %  of PMTs</t>
  </si>
  <si>
    <t>% high emission PMTs of the function</t>
  </si>
  <si>
    <t>Bideg rate</t>
  </si>
  <si>
    <t>low KOW</t>
  </si>
  <si>
    <t>high KOW</t>
  </si>
  <si>
    <t xml:space="preserve">low KOC </t>
  </si>
  <si>
    <t>high KOC</t>
  </si>
  <si>
    <t>low water solubility</t>
  </si>
  <si>
    <t>high water solubility</t>
  </si>
  <si>
    <t>low vp</t>
  </si>
  <si>
    <t>high vp</t>
  </si>
  <si>
    <t>low kaw</t>
  </si>
  <si>
    <t>high kaw</t>
  </si>
  <si>
    <t>low biodeg</t>
  </si>
  <si>
    <t>high biodeg</t>
  </si>
  <si>
    <t>Change</t>
  </si>
  <si>
    <t>Sensitiviy total emission via effluent (%)</t>
  </si>
  <si>
    <t>Table S7</t>
  </si>
  <si>
    <t>Sensitivity analysis</t>
  </si>
  <si>
    <t>Modelled fate of PMT substances using the predicted environmental half-lives to estimate persistence</t>
  </si>
  <si>
    <t>Table S8</t>
  </si>
  <si>
    <t>Removal (%)</t>
  </si>
  <si>
    <t>Removal (Literature, %)</t>
  </si>
  <si>
    <r>
      <t>26</t>
    </r>
    <r>
      <rPr>
        <vertAlign val="superscript"/>
        <sz val="12"/>
        <color theme="1"/>
        <rFont val="Calibri"/>
        <family val="2"/>
      </rPr>
      <t>1-3</t>
    </r>
    <r>
      <rPr>
        <sz val="12"/>
        <color theme="1"/>
        <rFont val="Calibri"/>
        <family val="2"/>
      </rPr>
      <t>, ~30</t>
    </r>
    <r>
      <rPr>
        <vertAlign val="superscript"/>
        <sz val="12"/>
        <color theme="1"/>
        <rFont val="Calibri"/>
        <family val="2"/>
      </rPr>
      <t>4</t>
    </r>
    <r>
      <rPr>
        <sz val="12"/>
        <color theme="1"/>
        <rFont val="Calibri"/>
        <family val="2"/>
      </rPr>
      <t>, 56-74</t>
    </r>
    <r>
      <rPr>
        <vertAlign val="superscript"/>
        <sz val="12"/>
        <color theme="1"/>
        <rFont val="Calibri"/>
        <family val="2"/>
      </rPr>
      <t>5</t>
    </r>
  </si>
  <si>
    <r>
      <t>1</t>
    </r>
    <r>
      <rPr>
        <vertAlign val="superscript"/>
        <sz val="12"/>
        <color theme="1"/>
        <rFont val="Calibri"/>
        <family val="2"/>
      </rPr>
      <t>1,6</t>
    </r>
    <r>
      <rPr>
        <sz val="12"/>
        <color theme="1"/>
        <rFont val="Calibri"/>
        <family val="2"/>
      </rPr>
      <t>, ~20</t>
    </r>
    <r>
      <rPr>
        <vertAlign val="superscript"/>
        <sz val="12"/>
        <color theme="1"/>
        <rFont val="Calibri"/>
        <family val="2"/>
      </rPr>
      <t>4</t>
    </r>
  </si>
  <si>
    <r>
      <t>1</t>
    </r>
    <r>
      <rPr>
        <vertAlign val="superscript"/>
        <sz val="12"/>
        <color theme="1"/>
        <rFont val="Calibri"/>
        <family val="2"/>
      </rPr>
      <t>1,6</t>
    </r>
    <r>
      <rPr>
        <sz val="12"/>
        <color theme="1"/>
        <rFont val="Calibri"/>
        <family val="2"/>
      </rPr>
      <t>, ~0</t>
    </r>
    <r>
      <rPr>
        <vertAlign val="superscript"/>
        <sz val="12"/>
        <color theme="1"/>
        <rFont val="Calibri"/>
        <family val="2"/>
      </rPr>
      <t>4</t>
    </r>
  </si>
  <si>
    <r>
      <t>1</t>
    </r>
    <r>
      <rPr>
        <vertAlign val="superscript"/>
        <sz val="12"/>
        <color theme="1"/>
        <rFont val="Calibri"/>
        <family val="2"/>
      </rPr>
      <t>1,6</t>
    </r>
  </si>
  <si>
    <r>
      <t>88</t>
    </r>
    <r>
      <rPr>
        <vertAlign val="superscript"/>
        <sz val="12"/>
        <color theme="1"/>
        <rFont val="Calibri"/>
        <family val="2"/>
      </rPr>
      <t>1,6</t>
    </r>
  </si>
  <si>
    <r>
      <t>90</t>
    </r>
    <r>
      <rPr>
        <vertAlign val="superscript"/>
        <sz val="12"/>
        <color theme="1"/>
        <rFont val="Calibri"/>
        <family val="2"/>
      </rPr>
      <t>1,7-8</t>
    </r>
    <r>
      <rPr>
        <sz val="12"/>
        <color theme="1"/>
        <rFont val="Calibri"/>
        <family val="2"/>
      </rPr>
      <t>, ~70</t>
    </r>
    <r>
      <rPr>
        <vertAlign val="superscript"/>
        <sz val="12"/>
        <color theme="1"/>
        <rFont val="Calibri"/>
        <family val="2"/>
      </rPr>
      <t>9</t>
    </r>
  </si>
  <si>
    <r>
      <t>80</t>
    </r>
    <r>
      <rPr>
        <vertAlign val="superscript"/>
        <sz val="12"/>
        <color theme="1"/>
        <rFont val="Calibri"/>
        <family val="2"/>
      </rPr>
      <t>1,3,10</t>
    </r>
    <r>
      <rPr>
        <sz val="12"/>
        <color theme="1"/>
        <rFont val="Calibri"/>
        <family val="2"/>
      </rPr>
      <t>, ~80</t>
    </r>
    <r>
      <rPr>
        <vertAlign val="superscript"/>
        <sz val="12"/>
        <color theme="1"/>
        <rFont val="Calibri"/>
        <family val="2"/>
      </rPr>
      <t>4</t>
    </r>
  </si>
  <si>
    <r>
      <t>90</t>
    </r>
    <r>
      <rPr>
        <vertAlign val="superscript"/>
        <sz val="12"/>
        <color theme="1"/>
        <rFont val="Calibri"/>
        <family val="2"/>
      </rPr>
      <t>1,11-12</t>
    </r>
    <r>
      <rPr>
        <sz val="12"/>
        <color theme="1"/>
        <rFont val="Calibri"/>
        <family val="2"/>
      </rPr>
      <t>, ~70-100</t>
    </r>
    <r>
      <rPr>
        <vertAlign val="superscript"/>
        <sz val="12"/>
        <color theme="1"/>
        <rFont val="Calibri"/>
        <family val="2"/>
      </rPr>
      <t>9</t>
    </r>
  </si>
  <si>
    <r>
      <t>50</t>
    </r>
    <r>
      <rPr>
        <vertAlign val="superscript"/>
        <sz val="12"/>
        <color theme="1"/>
        <rFont val="Calibri"/>
        <family val="2"/>
      </rPr>
      <t>1,13</t>
    </r>
  </si>
  <si>
    <r>
      <t>100</t>
    </r>
    <r>
      <rPr>
        <vertAlign val="superscript"/>
        <sz val="12"/>
        <color theme="1"/>
        <rFont val="Calibri"/>
        <family val="2"/>
      </rPr>
      <t>1,3,14-15</t>
    </r>
    <r>
      <rPr>
        <sz val="12"/>
        <color theme="1"/>
        <rFont val="Calibri"/>
        <family val="2"/>
      </rPr>
      <t>, ~92-100</t>
    </r>
    <r>
      <rPr>
        <vertAlign val="superscript"/>
        <sz val="12"/>
        <color theme="1"/>
        <rFont val="Calibri"/>
        <family val="2"/>
      </rPr>
      <t>9</t>
    </r>
    <r>
      <rPr>
        <sz val="12"/>
        <color theme="1"/>
        <rFont val="Calibri"/>
        <family val="2"/>
      </rPr>
      <t>, 73.4-99.3</t>
    </r>
    <r>
      <rPr>
        <vertAlign val="superscript"/>
        <sz val="12"/>
        <color theme="1"/>
        <rFont val="Calibri"/>
        <family val="2"/>
      </rPr>
      <t>16</t>
    </r>
  </si>
  <si>
    <r>
      <t>99</t>
    </r>
    <r>
      <rPr>
        <vertAlign val="superscript"/>
        <sz val="12"/>
        <color theme="1"/>
        <rFont val="Calibri"/>
        <family val="2"/>
      </rPr>
      <t>1,17-18</t>
    </r>
  </si>
  <si>
    <r>
      <t>5</t>
    </r>
    <r>
      <rPr>
        <vertAlign val="superscript"/>
        <sz val="12"/>
        <color theme="1"/>
        <rFont val="Calibri"/>
        <family val="2"/>
      </rPr>
      <t>1,10,19-21</t>
    </r>
    <r>
      <rPr>
        <sz val="12"/>
        <color theme="1"/>
        <rFont val="Calibri"/>
        <family val="2"/>
      </rPr>
      <t>, ~0</t>
    </r>
    <r>
      <rPr>
        <vertAlign val="superscript"/>
        <sz val="12"/>
        <color theme="1"/>
        <rFont val="Calibri"/>
        <family val="2"/>
      </rPr>
      <t>4</t>
    </r>
  </si>
  <si>
    <r>
      <t>23</t>
    </r>
    <r>
      <rPr>
        <vertAlign val="superscript"/>
        <sz val="12"/>
        <color theme="1"/>
        <rFont val="Calibri"/>
        <family val="2"/>
      </rPr>
      <t>1,3,22</t>
    </r>
    <r>
      <rPr>
        <sz val="12"/>
        <color theme="1"/>
        <rFont val="Calibri"/>
        <family val="2"/>
      </rPr>
      <t>, ~0</t>
    </r>
    <r>
      <rPr>
        <vertAlign val="superscript"/>
        <sz val="12"/>
        <color theme="1"/>
        <rFont val="Calibri"/>
        <family val="2"/>
      </rPr>
      <t>5</t>
    </r>
  </si>
  <si>
    <r>
      <t>33</t>
    </r>
    <r>
      <rPr>
        <vertAlign val="superscript"/>
        <sz val="12"/>
        <color theme="1"/>
        <rFont val="Calibri"/>
        <family val="2"/>
      </rPr>
      <t>1-3,22</t>
    </r>
    <r>
      <rPr>
        <sz val="12"/>
        <color theme="1"/>
        <rFont val="Calibri"/>
        <family val="2"/>
      </rPr>
      <t>, ~0</t>
    </r>
    <r>
      <rPr>
        <vertAlign val="superscript"/>
        <sz val="12"/>
        <color theme="1"/>
        <rFont val="Calibri"/>
        <family val="2"/>
      </rPr>
      <t>5</t>
    </r>
  </si>
  <si>
    <r>
      <t>85</t>
    </r>
    <r>
      <rPr>
        <vertAlign val="superscript"/>
        <sz val="12"/>
        <color theme="1"/>
        <rFont val="Calibri"/>
        <family val="2"/>
      </rPr>
      <t>1,23</t>
    </r>
  </si>
  <si>
    <r>
      <t>90</t>
    </r>
    <r>
      <rPr>
        <vertAlign val="superscript"/>
        <sz val="12"/>
        <color theme="1"/>
        <rFont val="Calibri"/>
        <family val="2"/>
      </rPr>
      <t>1,23</t>
    </r>
  </si>
  <si>
    <r>
      <t>60</t>
    </r>
    <r>
      <rPr>
        <vertAlign val="superscript"/>
        <sz val="12"/>
        <color theme="1"/>
        <rFont val="Calibri"/>
        <family val="2"/>
      </rPr>
      <t>1,23</t>
    </r>
  </si>
  <si>
    <t>References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</si>
  <si>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J. Margot, L. Rossi, D. A. Barry and C. Holliger, A review of the fate of micropollutants in wastewater treatment plants, </t>
    </r>
    <r>
      <rPr>
        <i/>
        <sz val="12"/>
        <color theme="1"/>
        <rFont val="Times New Roman"/>
        <family val="1"/>
      </rPr>
      <t>Wiley Interdiscip. Rev. Water</t>
    </r>
    <r>
      <rPr>
        <sz val="12"/>
        <color theme="1"/>
        <rFont val="Times New Roman"/>
        <family val="1"/>
      </rPr>
      <t xml:space="preserve">, 2015, </t>
    </r>
    <r>
      <rPr>
        <b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, 457–487.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</si>
  <si>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R. L. Oulton, T. Kohn and D. M. Cwiertny, Pharmaceuticals and personal care products in effluent matrices: A survey of transformation and removal during wastewater treatment and implications for wastewater management, </t>
    </r>
    <r>
      <rPr>
        <i/>
        <sz val="12"/>
        <color theme="1"/>
        <rFont val="Times New Roman"/>
        <family val="1"/>
      </rPr>
      <t>J. Environ. Monit.</t>
    </r>
    <r>
      <rPr>
        <sz val="12"/>
        <color theme="1"/>
        <rFont val="Times New Roman"/>
        <family val="1"/>
      </rPr>
      <t xml:space="preserve">, 2010,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, 1956–1978.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</si>
  <si>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A. A. Guedez and W. Püttmann, Occurrence and fate of TMDD in wastewater treatment plants in Germany, </t>
    </r>
    <r>
      <rPr>
        <i/>
        <sz val="12"/>
        <color theme="1"/>
        <rFont val="Times New Roman"/>
        <family val="1"/>
      </rPr>
      <t>Water Res.</t>
    </r>
    <r>
      <rPr>
        <sz val="12"/>
        <color theme="1"/>
        <rFont val="Times New Roman"/>
        <family val="1"/>
      </rPr>
      <t xml:space="preserve">, 2011, </t>
    </r>
    <r>
      <rPr>
        <b/>
        <sz val="12"/>
        <color theme="1"/>
        <rFont val="Times New Roman"/>
        <family val="1"/>
      </rPr>
      <t>45</t>
    </r>
    <r>
      <rPr>
        <sz val="12"/>
        <color theme="1"/>
        <rFont val="Times New Roman"/>
        <family val="1"/>
      </rPr>
      <t>, 5313–5322.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</si>
  <si>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T. Reemtsma, S. Weiss, J. Mueller, M. Petrovic, S. González, D. Barcelo, F. Ventura and T. P. Knepper, Polar pollutants entry into the water cycle by municipal wastewater: A European perspective, </t>
    </r>
    <r>
      <rPr>
        <i/>
        <sz val="12"/>
        <color theme="1"/>
        <rFont val="Times New Roman"/>
        <family val="1"/>
      </rPr>
      <t>Environ. Sci. Technol.</t>
    </r>
    <r>
      <rPr>
        <sz val="12"/>
        <color theme="1"/>
        <rFont val="Times New Roman"/>
        <family val="1"/>
      </rPr>
      <t xml:space="preserve">, 2006, </t>
    </r>
    <r>
      <rPr>
        <b/>
        <sz val="12"/>
        <color theme="1"/>
        <rFont val="Times New Roman"/>
        <family val="1"/>
      </rPr>
      <t>40</t>
    </r>
    <r>
      <rPr>
        <sz val="12"/>
        <color theme="1"/>
        <rFont val="Times New Roman"/>
        <family val="1"/>
      </rPr>
      <t>, 5451–5458.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</si>
  <si>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W. Qi, H. Singer, M. Berg, B. Müller, B. Pernet-Coudrier, H. Liu and J. Qu, Elimination of polar micropollutants and anthropogenic markers by wastewater treatment in Beijing, China, </t>
    </r>
    <r>
      <rPr>
        <i/>
        <sz val="12"/>
        <color theme="1"/>
        <rFont val="Times New Roman"/>
        <family val="1"/>
      </rPr>
      <t>Chemosphere</t>
    </r>
    <r>
      <rPr>
        <sz val="12"/>
        <color theme="1"/>
        <rFont val="Times New Roman"/>
        <family val="1"/>
      </rPr>
      <t xml:space="preserve">, 2015, </t>
    </r>
    <r>
      <rPr>
        <b/>
        <sz val="12"/>
        <color theme="1"/>
        <rFont val="Times New Roman"/>
        <family val="1"/>
      </rPr>
      <t>119</t>
    </r>
    <r>
      <rPr>
        <sz val="12"/>
        <color theme="1"/>
        <rFont val="Times New Roman"/>
        <family val="1"/>
      </rPr>
      <t>, 1054–1061.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</si>
  <si>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K. D. North, Tracking Polybrominated Diphenyl Ether Releases in a Wastewater Treatment Plant Effluent, Palo Alto, California, </t>
    </r>
    <r>
      <rPr>
        <i/>
        <sz val="12"/>
        <color theme="1"/>
        <rFont val="Times New Roman"/>
        <family val="1"/>
      </rPr>
      <t>Environ. Sci. Technol.</t>
    </r>
    <r>
      <rPr>
        <sz val="12"/>
        <color theme="1"/>
        <rFont val="Times New Roman"/>
        <family val="1"/>
      </rPr>
      <t xml:space="preserve">, 2004, </t>
    </r>
    <r>
      <rPr>
        <b/>
        <sz val="12"/>
        <color theme="1"/>
        <rFont val="Times New Roman"/>
        <family val="1"/>
      </rPr>
      <t>38</t>
    </r>
    <r>
      <rPr>
        <sz val="12"/>
        <color theme="1"/>
        <rFont val="Times New Roman"/>
        <family val="1"/>
      </rPr>
      <t>, 4484–4488.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</si>
  <si>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M. Gardner, S. Comber, M. D. Scrimshaw, E. Cartmell, J. Lester and B. Ellor, The significance of hazardous chemicals in wastewater treatment works effluents, </t>
    </r>
    <r>
      <rPr>
        <i/>
        <sz val="12"/>
        <color theme="1"/>
        <rFont val="Times New Roman"/>
        <family val="1"/>
      </rPr>
      <t>Sci. Total Environ.</t>
    </r>
    <r>
      <rPr>
        <sz val="12"/>
        <color theme="1"/>
        <rFont val="Times New Roman"/>
        <family val="1"/>
      </rPr>
      <t xml:space="preserve">, 2012, </t>
    </r>
    <r>
      <rPr>
        <b/>
        <sz val="12"/>
        <color theme="1"/>
        <rFont val="Times New Roman"/>
        <family val="1"/>
      </rPr>
      <t>437</t>
    </r>
    <r>
      <rPr>
        <sz val="12"/>
        <color theme="1"/>
        <rFont val="Times New Roman"/>
        <family val="1"/>
      </rPr>
      <t>, 363–372.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</si>
  <si>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M. Pelaez, M. G. Antoniou, X. He, D. D. Dionysiou, A. A. De Cruz, K. Tsimeli, T. Triantis, T. Kaloudis, C. Williams, M. Aubel, A. Foss, U. Khan, K. E. O. Shea and J. Westrick, 2010, vol. 16, pp. 213–226.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</si>
  <si>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B. Kasprzyk-Hordern, R. M. Dinsdale and A. J. Guwy, The removal of pharmaceuticals, personal care products, endocrine disruptors and illicit drugs during wastewater treatment and its impact on the quality of receiving waters, </t>
    </r>
    <r>
      <rPr>
        <i/>
        <sz val="12"/>
        <color theme="1"/>
        <rFont val="Times New Roman"/>
        <family val="1"/>
      </rPr>
      <t>Water Res.</t>
    </r>
    <r>
      <rPr>
        <sz val="12"/>
        <color theme="1"/>
        <rFont val="Times New Roman"/>
        <family val="1"/>
      </rPr>
      <t xml:space="preserve">, 2009, </t>
    </r>
    <r>
      <rPr>
        <b/>
        <sz val="12"/>
        <color theme="1"/>
        <rFont val="Times New Roman"/>
        <family val="1"/>
      </rPr>
      <t>43</t>
    </r>
    <r>
      <rPr>
        <sz val="12"/>
        <color theme="1"/>
        <rFont val="Times New Roman"/>
        <family val="1"/>
      </rPr>
      <t>, 363–380.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</si>
  <si>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M. G. Kokotou and N. S. Thomaidis, Determination of eight artificial sweeteners in wastewater by hydrophilic interaction liquid chromatography-tandem mass spectrometry, </t>
    </r>
    <r>
      <rPr>
        <i/>
        <sz val="12"/>
        <color theme="1"/>
        <rFont val="Times New Roman"/>
        <family val="1"/>
      </rPr>
      <t>Anal. Methods</t>
    </r>
    <r>
      <rPr>
        <sz val="12"/>
        <color theme="1"/>
        <rFont val="Times New Roman"/>
        <family val="1"/>
      </rPr>
      <t xml:space="preserve">, 2013, </t>
    </r>
    <r>
      <rPr>
        <b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, 3825–3833.</t>
    </r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</si>
  <si>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L. Bijlsma, E. Emke, F. Hernández and P. De Voogt, Investigation of drugs of abuse and relevant metabolites in Dutch sewage water by liquid chromatography coupled to high resolution mass spectrometry, </t>
    </r>
    <r>
      <rPr>
        <i/>
        <sz val="12"/>
        <color theme="1"/>
        <rFont val="Times New Roman"/>
        <family val="1"/>
      </rPr>
      <t>Chemosphere</t>
    </r>
    <r>
      <rPr>
        <sz val="12"/>
        <color theme="1"/>
        <rFont val="Times New Roman"/>
        <family val="1"/>
      </rPr>
      <t xml:space="preserve">, 2012, </t>
    </r>
    <r>
      <rPr>
        <b/>
        <sz val="12"/>
        <color theme="1"/>
        <rFont val="Times New Roman"/>
        <family val="1"/>
      </rPr>
      <t>89</t>
    </r>
    <r>
      <rPr>
        <sz val="12"/>
        <color theme="1"/>
        <rFont val="Times New Roman"/>
        <family val="1"/>
      </rPr>
      <t>, 1399–1406.</t>
    </r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</si>
  <si>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J. J. Yang and C. D. Metcalfe, Fate of synthetic musks in a domestic wastewater treatment plant and in an agricultural field amended with biosolids, </t>
    </r>
    <r>
      <rPr>
        <i/>
        <sz val="12"/>
        <color theme="1"/>
        <rFont val="Times New Roman"/>
        <family val="1"/>
      </rPr>
      <t>Sci. Total Environ.</t>
    </r>
    <r>
      <rPr>
        <sz val="12"/>
        <color theme="1"/>
        <rFont val="Times New Roman"/>
        <family val="1"/>
      </rPr>
      <t xml:space="preserve">, 2006, </t>
    </r>
    <r>
      <rPr>
        <b/>
        <sz val="12"/>
        <color theme="1"/>
        <rFont val="Times New Roman"/>
        <family val="1"/>
      </rPr>
      <t>363</t>
    </r>
    <r>
      <rPr>
        <sz val="12"/>
        <color theme="1"/>
        <rFont val="Times New Roman"/>
        <family val="1"/>
      </rPr>
      <t>, 149–165.</t>
    </r>
  </si>
  <si>
    <r>
      <t>13.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J. E. Loyo-Rosales, C. P. Rice and A. Torrents, Fate of octyl- and nonylphenol ethoxylates and some carboxylated derivatives in three American wastewater treatment plants, </t>
    </r>
    <r>
      <rPr>
        <i/>
        <sz val="12"/>
        <color theme="1"/>
        <rFont val="Times New Roman"/>
        <family val="1"/>
      </rPr>
      <t>Environ. Sci. Technol.</t>
    </r>
    <r>
      <rPr>
        <sz val="12"/>
        <color theme="1"/>
        <rFont val="Times New Roman"/>
        <family val="1"/>
      </rPr>
      <t xml:space="preserve">, 2007, </t>
    </r>
    <r>
      <rPr>
        <b/>
        <sz val="12"/>
        <color theme="1"/>
        <rFont val="Times New Roman"/>
        <family val="1"/>
      </rPr>
      <t>41</t>
    </r>
    <r>
      <rPr>
        <sz val="12"/>
        <color theme="1"/>
        <rFont val="Times New Roman"/>
        <family val="1"/>
      </rPr>
      <t>, 6815–6821.</t>
    </r>
  </si>
  <si>
    <r>
      <t>14.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M. Clara, G. Windhofer, P. Weilgony, O. Gans, M. Denner, A. Chovanec and M. Zessner, Identification of relevant micropollutants in Austrian municipal wastewater and their behaviour during wastewater treatment, </t>
    </r>
    <r>
      <rPr>
        <i/>
        <sz val="12"/>
        <color theme="1"/>
        <rFont val="Times New Roman"/>
        <family val="1"/>
      </rPr>
      <t>Chemosphere</t>
    </r>
    <r>
      <rPr>
        <sz val="12"/>
        <color theme="1"/>
        <rFont val="Times New Roman"/>
        <family val="1"/>
      </rPr>
      <t xml:space="preserve">, 2012, </t>
    </r>
    <r>
      <rPr>
        <b/>
        <sz val="12"/>
        <color theme="1"/>
        <rFont val="Times New Roman"/>
        <family val="1"/>
      </rPr>
      <t>87</t>
    </r>
    <r>
      <rPr>
        <sz val="12"/>
        <color theme="1"/>
        <rFont val="Times New Roman"/>
        <family val="1"/>
      </rPr>
      <t>, 1265–1272.</t>
    </r>
  </si>
  <si>
    <r>
      <t>15.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R. Loos, R. Carvalho, D. C. António, S. Comero, G. Locoro, S. Tavazzi, B. Paracchini, M. Ghiani, T. Lettieri, L. Blaha, B. Jarosova, S. Voorspoels, K. Servaes, P. Haglund, J. Fick, R. H. Lindberg, D. Schwesig and B. M. Gawlik, EU-wide monitoring survey on emerging polar organic contaminants in wastewater treatment plant effluents, </t>
    </r>
    <r>
      <rPr>
        <i/>
        <sz val="12"/>
        <color theme="1"/>
        <rFont val="Times New Roman"/>
        <family val="1"/>
      </rPr>
      <t>Water Res.</t>
    </r>
    <r>
      <rPr>
        <sz val="12"/>
        <color theme="1"/>
        <rFont val="Times New Roman"/>
        <family val="1"/>
      </rPr>
      <t xml:space="preserve">, 2013, </t>
    </r>
    <r>
      <rPr>
        <b/>
        <sz val="12"/>
        <color theme="1"/>
        <rFont val="Times New Roman"/>
        <family val="1"/>
      </rPr>
      <t>47</t>
    </r>
    <r>
      <rPr>
        <sz val="12"/>
        <color theme="1"/>
        <rFont val="Times New Roman"/>
        <family val="1"/>
      </rPr>
      <t>, 6475–6487.</t>
    </r>
  </si>
  <si>
    <r>
      <t>16.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M. Papageorgiou, C. Kosma and D. Lambropoulou, Seasonal occurrence, removal, mass loading and environmental risk assessment of 55 pharmaceuticals and personal care products in a municipal wastewater treatment plant in Central Greece, </t>
    </r>
    <r>
      <rPr>
        <i/>
        <sz val="12"/>
        <color theme="1"/>
        <rFont val="Times New Roman"/>
        <family val="1"/>
      </rPr>
      <t>Sci. Total Environ.</t>
    </r>
    <r>
      <rPr>
        <sz val="12"/>
        <color theme="1"/>
        <rFont val="Times New Roman"/>
        <family val="1"/>
      </rPr>
      <t xml:space="preserve">, 2016, </t>
    </r>
    <r>
      <rPr>
        <b/>
        <sz val="12"/>
        <color theme="1"/>
        <rFont val="Times New Roman"/>
        <family val="1"/>
      </rPr>
      <t>543</t>
    </r>
    <r>
      <rPr>
        <sz val="12"/>
        <color theme="1"/>
        <rFont val="Times New Roman"/>
        <family val="1"/>
      </rPr>
      <t>, 547–569.</t>
    </r>
  </si>
  <si>
    <r>
      <t>17.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I. González-Mariño, J. B. Quintana, I. Rodríguez and R. Cela, Evaluation of the occurrence and biodegradation of parabens and halogenated by-products in wastewater by accurate-mass liquid chromatography-quadrupole-time-of-flight-mass spectrometry (LC-QTOF-MS), </t>
    </r>
    <r>
      <rPr>
        <i/>
        <sz val="12"/>
        <color theme="1"/>
        <rFont val="Times New Roman"/>
        <family val="1"/>
      </rPr>
      <t>Water Res.</t>
    </r>
    <r>
      <rPr>
        <sz val="12"/>
        <color theme="1"/>
        <rFont val="Times New Roman"/>
        <family val="1"/>
      </rPr>
      <t xml:space="preserve">, 2011, </t>
    </r>
    <r>
      <rPr>
        <b/>
        <sz val="12"/>
        <color theme="1"/>
        <rFont val="Times New Roman"/>
        <family val="1"/>
      </rPr>
      <t>45</t>
    </r>
    <r>
      <rPr>
        <sz val="12"/>
        <color theme="1"/>
        <rFont val="Times New Roman"/>
        <family val="1"/>
      </rPr>
      <t>, 6770–6780.</t>
    </r>
  </si>
  <si>
    <r>
      <t>18.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N. Lozano, C. P. Rice, M. Ramirez and A. Torrents, Fate of Triclocarban, Triclosan and Methyltriclosan during wastewater and biosolids treatment processes, </t>
    </r>
    <r>
      <rPr>
        <i/>
        <sz val="12"/>
        <color theme="1"/>
        <rFont val="Times New Roman"/>
        <family val="1"/>
      </rPr>
      <t>Water Res.</t>
    </r>
    <r>
      <rPr>
        <sz val="12"/>
        <color theme="1"/>
        <rFont val="Times New Roman"/>
        <family val="1"/>
      </rPr>
      <t xml:space="preserve">, 2013, </t>
    </r>
    <r>
      <rPr>
        <b/>
        <sz val="12"/>
        <color theme="1"/>
        <rFont val="Times New Roman"/>
        <family val="1"/>
      </rPr>
      <t>47</t>
    </r>
    <r>
      <rPr>
        <sz val="12"/>
        <color theme="1"/>
        <rFont val="Times New Roman"/>
        <family val="1"/>
      </rPr>
      <t>, 4519–4527.</t>
    </r>
  </si>
  <si>
    <r>
      <t>19.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G. G. Ying, B. Williams and R. Kookana, Environmental fate of alkylphenols and alkylphenol ethoxylates—a review, </t>
    </r>
    <r>
      <rPr>
        <i/>
        <sz val="12"/>
        <color theme="1"/>
        <rFont val="Times New Roman"/>
        <family val="1"/>
      </rPr>
      <t>Environ. Int.</t>
    </r>
    <r>
      <rPr>
        <sz val="12"/>
        <color theme="1"/>
        <rFont val="Times New Roman"/>
        <family val="1"/>
      </rPr>
      <t xml:space="preserve">, 2002,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>, 215–226.</t>
    </r>
  </si>
  <si>
    <r>
      <t>20.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F. T. Lange, M. Scheurer and H. J. Brauch, Artificial sweeteners--a recently recognized class of emerging environmental contaminants: a review, </t>
    </r>
    <r>
      <rPr>
        <i/>
        <sz val="12"/>
        <color theme="1"/>
        <rFont val="Times New Roman"/>
        <family val="1"/>
      </rPr>
      <t>Anal. Bioanal. Chem.</t>
    </r>
    <r>
      <rPr>
        <sz val="12"/>
        <color theme="1"/>
        <rFont val="Times New Roman"/>
        <family val="1"/>
      </rPr>
      <t xml:space="preserve">, 2012, </t>
    </r>
    <r>
      <rPr>
        <b/>
        <sz val="12"/>
        <color theme="1"/>
        <rFont val="Times New Roman"/>
        <family val="1"/>
      </rPr>
      <t>403</t>
    </r>
    <r>
      <rPr>
        <sz val="12"/>
        <color theme="1"/>
        <rFont val="Times New Roman"/>
        <family val="1"/>
      </rPr>
      <t>, 2503–2518.</t>
    </r>
  </si>
  <si>
    <r>
      <t>21.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A. Bergé, M. Cladière, J. Gasperi, A. Coursimault, B. Tassin and R. Moilleron, Meta-analysis of environmental contamination by phthalates, </t>
    </r>
    <r>
      <rPr>
        <i/>
        <sz val="12"/>
        <color theme="1"/>
        <rFont val="Times New Roman"/>
        <family val="1"/>
      </rPr>
      <t>Environ. Sci. Pollut. Res. Int.</t>
    </r>
    <r>
      <rPr>
        <sz val="12"/>
        <color theme="1"/>
        <rFont val="Times New Roman"/>
        <family val="1"/>
      </rPr>
      <t xml:space="preserve">, 2013,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>, 8057–8076.</t>
    </r>
  </si>
  <si>
    <r>
      <t>22.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J. Meyer and K. Bester, Organophosphate flame retardants and plasticisers in wastewater treatment plants, </t>
    </r>
    <r>
      <rPr>
        <i/>
        <sz val="12"/>
        <color theme="1"/>
        <rFont val="Times New Roman"/>
        <family val="1"/>
      </rPr>
      <t>J. Environ. Monit.</t>
    </r>
    <r>
      <rPr>
        <sz val="12"/>
        <color theme="1"/>
        <rFont val="Times New Roman"/>
        <family val="1"/>
      </rPr>
      <t xml:space="preserve">, 2004, </t>
    </r>
    <r>
      <rPr>
        <b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, 599–605.</t>
    </r>
  </si>
  <si>
    <r>
      <t>23.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M. Blanchard, M. J. Teil, D. Ollivon, L. Legenti and M. Chevreuil, Polycyclic aromatic hydrocarbons and polychlorobiphenyls in wastewaters and sewage sludges from the Paris area (France), </t>
    </r>
    <r>
      <rPr>
        <i/>
        <sz val="12"/>
        <color theme="1"/>
        <rFont val="Times New Roman"/>
        <family val="1"/>
      </rPr>
      <t>Environ. Res.</t>
    </r>
    <r>
      <rPr>
        <sz val="12"/>
        <color theme="1"/>
        <rFont val="Times New Roman"/>
        <family val="1"/>
      </rPr>
      <t xml:space="preserve">, 2004, </t>
    </r>
    <r>
      <rPr>
        <b/>
        <sz val="12"/>
        <color theme="1"/>
        <rFont val="Times New Roman"/>
        <family val="1"/>
      </rPr>
      <t>95</t>
    </r>
    <r>
      <rPr>
        <sz val="12"/>
        <color theme="1"/>
        <rFont val="Times New Roman"/>
        <family val="1"/>
      </rPr>
      <t>, 184–197.</t>
    </r>
  </si>
  <si>
    <r>
      <t>24.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H. Zhu and K. Kannan, Occurrence and distribution of melamine and its derivatives in surface water, drinking water, precipitation, wastewater, and swimming pool water, </t>
    </r>
    <r>
      <rPr>
        <i/>
        <sz val="12"/>
        <color theme="1"/>
        <rFont val="Times New Roman"/>
        <family val="1"/>
      </rPr>
      <t>Environ. Pollut.</t>
    </r>
    <r>
      <rPr>
        <sz val="12"/>
        <color theme="1"/>
        <rFont val="Times New Roman"/>
        <family val="1"/>
      </rPr>
      <t xml:space="preserve">, 2020, </t>
    </r>
    <r>
      <rPr>
        <b/>
        <sz val="12"/>
        <color theme="1"/>
        <rFont val="Times New Roman"/>
        <family val="1"/>
      </rPr>
      <t>258</t>
    </r>
    <r>
      <rPr>
        <sz val="12"/>
        <color theme="1"/>
        <rFont val="Times New Roman"/>
        <family val="1"/>
      </rPr>
      <t>, 113743.</t>
    </r>
  </si>
  <si>
    <t>Comparison of modeled removal from a typical WWTP in this study to observed removal in the literature</t>
  </si>
  <si>
    <t>Persistent, Mobile, and Toxic Plastic Additives in Canada: Properties and Prioritization</t>
  </si>
  <si>
    <r>
      <t>Eric Fries</t>
    </r>
    <r>
      <rPr>
        <vertAlign val="superscript"/>
        <sz val="12"/>
        <color theme="1"/>
        <rFont val="Calibri"/>
        <family val="2"/>
      </rPr>
      <t>1</t>
    </r>
    <r>
      <rPr>
        <sz val="12"/>
        <color theme="1"/>
        <rFont val="Calibri"/>
        <family val="2"/>
      </rPr>
      <t>, Tanjot Grewal</t>
    </r>
    <r>
      <rPr>
        <vertAlign val="superscript"/>
        <sz val="12"/>
        <color theme="1"/>
        <rFont val="Calibri"/>
        <family val="2"/>
      </rPr>
      <t>1,2</t>
    </r>
    <r>
      <rPr>
        <sz val="12"/>
        <color theme="1"/>
        <rFont val="Calibri"/>
        <family val="2"/>
      </rPr>
      <t>, Roxana Sühring</t>
    </r>
    <r>
      <rPr>
        <vertAlign val="superscript"/>
        <sz val="12"/>
        <color theme="1"/>
        <rFont val="Calibri"/>
        <family val="2"/>
      </rPr>
      <t>1*</t>
    </r>
  </si>
  <si>
    <r>
      <t>1</t>
    </r>
    <r>
      <rPr>
        <sz val="12"/>
        <color theme="1"/>
        <rFont val="Calibri"/>
        <family val="2"/>
      </rPr>
      <t>Department of Chemistry and Biology, Ryerson University, 350 Victoria St, Toronto, ON M5B 2K3, Canada</t>
    </r>
  </si>
  <si>
    <t>2Department of Chemistry and Chemical Biology, McMaster University, 1280 Main Street West, Hamilton, ON L8S 3L8, Canada</t>
  </si>
  <si>
    <r>
      <rPr>
        <b/>
        <sz val="14"/>
        <color rgb="FF000000"/>
        <rFont val="Calibri"/>
        <family val="2"/>
      </rPr>
      <t>Table S5:</t>
    </r>
    <r>
      <rPr>
        <sz val="14"/>
        <color rgb="FF000000"/>
        <rFont val="Calibri"/>
        <family val="2"/>
      </rPr>
      <t xml:space="preserve"> Functions of PMT plastic additves</t>
    </r>
  </si>
  <si>
    <r>
      <t>Table S7:</t>
    </r>
    <r>
      <rPr>
        <sz val="14"/>
        <rFont val="Calibri"/>
        <family val="2"/>
      </rPr>
      <t xml:space="preserve"> Comparison of modeled removal from a typical WWTP in this study to observed removal in the literature.</t>
    </r>
  </si>
  <si>
    <r>
      <rPr>
        <b/>
        <sz val="14"/>
        <color rgb="FF000000"/>
        <rFont val="Calibri"/>
        <family val="2"/>
      </rPr>
      <t xml:space="preserve">Table S6: </t>
    </r>
    <r>
      <rPr>
        <sz val="14"/>
        <color rgb="FF000000"/>
        <rFont val="Calibri"/>
        <family val="2"/>
      </rPr>
      <t>Spectral database of PMT plastic additives</t>
    </r>
  </si>
  <si>
    <r>
      <rPr>
        <b/>
        <sz val="14"/>
        <color theme="1"/>
        <rFont val="Calibri"/>
        <family val="2"/>
      </rPr>
      <t xml:space="preserve">Table S4: </t>
    </r>
    <r>
      <rPr>
        <sz val="14"/>
        <color theme="1"/>
        <rFont val="Calibri"/>
        <family val="2"/>
      </rPr>
      <t>Ranked list of PMT plastic additives</t>
    </r>
  </si>
  <si>
    <r>
      <rPr>
        <b/>
        <sz val="14"/>
        <color theme="1"/>
        <rFont val="Calibri"/>
        <family val="2"/>
      </rPr>
      <t>Table S3:</t>
    </r>
    <r>
      <rPr>
        <sz val="14"/>
        <color theme="1"/>
        <rFont val="Calibri"/>
        <family val="2"/>
      </rPr>
      <t xml:space="preserve"> Modelled fate of PMT substances using the predicted environmental half-lives to estimate persistence</t>
    </r>
  </si>
  <si>
    <r>
      <rPr>
        <b/>
        <sz val="14"/>
        <color rgb="FF000000"/>
        <rFont val="Calibri"/>
        <family val="2"/>
      </rPr>
      <t>Table S2:</t>
    </r>
    <r>
      <rPr>
        <sz val="14"/>
        <color rgb="FF000000"/>
        <rFont val="Calibri"/>
        <family val="2"/>
      </rPr>
      <t xml:space="preserve"> List of PMT plastic additives registered for use in Canada with available physical chemical property data</t>
    </r>
  </si>
  <si>
    <r>
      <rPr>
        <b/>
        <sz val="14"/>
        <color rgb="FF000000"/>
        <rFont val="Calibri"/>
        <family val="2"/>
      </rPr>
      <t>Table S1:</t>
    </r>
    <r>
      <rPr>
        <sz val="14"/>
        <color rgb="FF000000"/>
        <rFont val="Calibri"/>
        <family val="2"/>
      </rPr>
      <t xml:space="preserve"> List of PMT compounds aregistered for use in Canada </t>
    </r>
  </si>
  <si>
    <t>5th percentile</t>
  </si>
  <si>
    <t>95th percentile</t>
  </si>
  <si>
    <t>Percentage of high emission PMT plastic additives among the plastic additives with the respective molecualr feature</t>
  </si>
  <si>
    <t>% antioxidant</t>
  </si>
  <si>
    <t>% crosslinking agents</t>
  </si>
  <si>
    <t>% flame retardants</t>
  </si>
  <si>
    <t>% initiators</t>
  </si>
  <si>
    <t>% light stabilizers,</t>
  </si>
  <si>
    <t>% viscosity modifiers</t>
  </si>
  <si>
    <r>
      <t>53</t>
    </r>
    <r>
      <rPr>
        <vertAlign val="superscript"/>
        <sz val="12"/>
        <color theme="1"/>
        <rFont val="Calibri"/>
        <family val="2"/>
      </rPr>
      <t>24</t>
    </r>
  </si>
  <si>
    <r>
      <rPr>
        <b/>
        <sz val="14"/>
        <color theme="1"/>
        <rFont val="Calibri"/>
        <family val="2"/>
        <scheme val="minor"/>
      </rPr>
      <t xml:space="preserve">Table S8: </t>
    </r>
    <r>
      <rPr>
        <sz val="14"/>
        <color theme="1"/>
        <rFont val="Calibri"/>
        <family val="2"/>
        <scheme val="minor"/>
      </rPr>
      <t>Sensitivity analysis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</si>
</sst>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\-mm\-dd"/>
    <numFmt numFmtId="165" formatCode="yyyy\-m\-d"/>
    <numFmt numFmtId="166" formatCode="0.00000"/>
    <numFmt numFmtId="167" formatCode="0.0000000"/>
    <numFmt numFmtId="168" formatCode="0.0000000000000"/>
    <numFmt numFmtId="169" formatCode="0.0"/>
    <numFmt numFmtId="170" formatCode="0E+00"/>
  </numFmts>
  <fonts count="37" x14ac:knownFonts="1">
    <font>
      <sz val="12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</font>
    <font>
      <sz val="12"/>
      <color rgb="FF000000"/>
      <name val="Calibri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666666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363636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Times New Roman"/>
      <family val="1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A5A5A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2"/>
  </cellStyleXfs>
  <cellXfs count="144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10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49" fontId="10" fillId="0" borderId="0" xfId="0" applyNumberFormat="1" applyFont="1" applyAlignment="1">
      <alignment horizontal="left" vertical="center" indent="1"/>
    </xf>
    <xf numFmtId="0" fontId="4" fillId="2" borderId="0" xfId="0" applyFont="1" applyFill="1" applyAlignment="1">
      <alignment horizontal="left"/>
    </xf>
    <xf numFmtId="49" fontId="4" fillId="0" borderId="0" xfId="0" applyNumberFormat="1" applyFont="1"/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0" applyFont="1"/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/>
    </xf>
    <xf numFmtId="0" fontId="12" fillId="0" borderId="2" xfId="0" applyFont="1" applyBorder="1"/>
    <xf numFmtId="2" fontId="12" fillId="0" borderId="2" xfId="0" applyNumberFormat="1" applyFont="1" applyBorder="1" applyAlignment="1">
      <alignment horizontal="left" vertical="top"/>
    </xf>
    <xf numFmtId="0" fontId="12" fillId="0" borderId="2" xfId="0" applyFont="1" applyBorder="1" applyAlignment="1">
      <alignment vertical="top" wrapText="1"/>
    </xf>
    <xf numFmtId="164" fontId="12" fillId="0" borderId="2" xfId="0" applyNumberFormat="1" applyFont="1" applyBorder="1" applyAlignment="1">
      <alignment horizontal="left" vertical="top"/>
    </xf>
    <xf numFmtId="165" fontId="12" fillId="0" borderId="2" xfId="0" applyNumberFormat="1" applyFont="1" applyBorder="1" applyAlignment="1">
      <alignment horizontal="left" vertical="top"/>
    </xf>
    <xf numFmtId="49" fontId="12" fillId="0" borderId="2" xfId="0" applyNumberFormat="1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2" xfId="0" applyFont="1" applyBorder="1"/>
    <xf numFmtId="2" fontId="12" fillId="0" borderId="0" xfId="0" applyNumberFormat="1" applyFont="1" applyAlignment="1">
      <alignment horizontal="left" vertical="top"/>
    </xf>
    <xf numFmtId="0" fontId="13" fillId="0" borderId="0" xfId="0" applyFont="1" applyAlignment="1">
      <alignment vertical="top" wrapText="1"/>
    </xf>
    <xf numFmtId="2" fontId="12" fillId="0" borderId="0" xfId="0" applyNumberFormat="1" applyFont="1"/>
    <xf numFmtId="0" fontId="12" fillId="0" borderId="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2" fillId="0" borderId="1" xfId="0" applyFont="1" applyBorder="1"/>
    <xf numFmtId="0" fontId="14" fillId="0" borderId="1" xfId="0" applyFont="1" applyBorder="1"/>
    <xf numFmtId="169" fontId="12" fillId="0" borderId="0" xfId="0" applyNumberFormat="1" applyFont="1"/>
    <xf numFmtId="0" fontId="12" fillId="0" borderId="3" xfId="0" applyFont="1" applyBorder="1"/>
    <xf numFmtId="0" fontId="13" fillId="0" borderId="1" xfId="0" applyFont="1" applyBorder="1"/>
    <xf numFmtId="0" fontId="15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166" fontId="16" fillId="0" borderId="0" xfId="0" applyNumberFormat="1" applyFont="1" applyAlignment="1">
      <alignment horizontal="left"/>
    </xf>
    <xf numFmtId="168" fontId="16" fillId="0" borderId="0" xfId="0" applyNumberFormat="1" applyFont="1" applyAlignment="1">
      <alignment horizontal="left"/>
    </xf>
    <xf numFmtId="11" fontId="16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left"/>
    </xf>
    <xf numFmtId="168" fontId="14" fillId="0" borderId="0" xfId="0" applyNumberFormat="1" applyFont="1" applyAlignment="1">
      <alignment horizontal="left"/>
    </xf>
    <xf numFmtId="0" fontId="12" fillId="0" borderId="0" xfId="0" quotePrefix="1" applyFont="1"/>
    <xf numFmtId="0" fontId="18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0" fontId="14" fillId="0" borderId="0" xfId="0" quotePrefix="1" applyFont="1"/>
    <xf numFmtId="0" fontId="4" fillId="0" borderId="0" xfId="1" applyFont="1" applyBorder="1" applyAlignment="1">
      <alignment horizontal="left" vertical="top"/>
    </xf>
    <xf numFmtId="0" fontId="4" fillId="0" borderId="2" xfId="0" applyFont="1" applyBorder="1"/>
    <xf numFmtId="0" fontId="3" fillId="0" borderId="0" xfId="0" applyFont="1"/>
    <xf numFmtId="0" fontId="13" fillId="0" borderId="2" xfId="0" applyFont="1" applyBorder="1" applyAlignment="1">
      <alignment horizontal="center"/>
    </xf>
    <xf numFmtId="11" fontId="16" fillId="0" borderId="2" xfId="0" applyNumberFormat="1" applyFont="1" applyBorder="1" applyAlignment="1">
      <alignment horizontal="left"/>
    </xf>
    <xf numFmtId="11" fontId="17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2" fontId="16" fillId="0" borderId="2" xfId="0" applyNumberFormat="1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2" xfId="0" quotePrefix="1" applyFont="1" applyBorder="1" applyAlignment="1">
      <alignment horizontal="left"/>
    </xf>
    <xf numFmtId="2" fontId="17" fillId="0" borderId="2" xfId="0" applyNumberFormat="1" applyFont="1" applyBorder="1" applyAlignment="1">
      <alignment horizontal="left"/>
    </xf>
    <xf numFmtId="169" fontId="12" fillId="0" borderId="2" xfId="0" applyNumberFormat="1" applyFont="1" applyBorder="1"/>
    <xf numFmtId="0" fontId="14" fillId="0" borderId="2" xfId="0" applyFont="1" applyBorder="1" applyAlignment="1">
      <alignment horizontal="left"/>
    </xf>
    <xf numFmtId="169" fontId="14" fillId="0" borderId="2" xfId="0" applyNumberFormat="1" applyFont="1" applyBorder="1"/>
    <xf numFmtId="49" fontId="12" fillId="0" borderId="2" xfId="0" applyNumberFormat="1" applyFont="1" applyBorder="1" applyAlignment="1">
      <alignment horizontal="left"/>
    </xf>
    <xf numFmtId="0" fontId="17" fillId="0" borderId="2" xfId="0" applyFont="1" applyBorder="1"/>
    <xf numFmtId="0" fontId="17" fillId="0" borderId="2" xfId="0" applyFont="1" applyBorder="1" applyAlignment="1">
      <alignment horizontal="left"/>
    </xf>
    <xf numFmtId="169" fontId="17" fillId="0" borderId="2" xfId="0" applyNumberFormat="1" applyFont="1" applyBorder="1"/>
    <xf numFmtId="0" fontId="17" fillId="0" borderId="2" xfId="0" quotePrefix="1" applyFont="1" applyBorder="1" applyAlignment="1">
      <alignment horizontal="left"/>
    </xf>
    <xf numFmtId="165" fontId="12" fillId="0" borderId="2" xfId="0" applyNumberFormat="1" applyFont="1" applyBorder="1"/>
    <xf numFmtId="164" fontId="12" fillId="0" borderId="2" xfId="0" applyNumberFormat="1" applyFont="1" applyBorder="1"/>
    <xf numFmtId="49" fontId="12" fillId="0" borderId="2" xfId="0" applyNumberFormat="1" applyFont="1" applyBorder="1"/>
    <xf numFmtId="49" fontId="14" fillId="0" borderId="2" xfId="0" applyNumberFormat="1" applyFont="1" applyBorder="1"/>
    <xf numFmtId="0" fontId="19" fillId="0" borderId="2" xfId="0" applyFont="1" applyBorder="1"/>
    <xf numFmtId="2" fontId="12" fillId="0" borderId="2" xfId="0" applyNumberFormat="1" applyFont="1" applyBorder="1"/>
    <xf numFmtId="14" fontId="12" fillId="0" borderId="2" xfId="0" applyNumberFormat="1" applyFont="1" applyBorder="1"/>
    <xf numFmtId="1" fontId="12" fillId="0" borderId="2" xfId="0" applyNumberFormat="1" applyFont="1" applyBorder="1"/>
    <xf numFmtId="0" fontId="4" fillId="0" borderId="2" xfId="0" applyFont="1" applyBorder="1" applyAlignment="1">
      <alignment horizontal="left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4" fillId="0" borderId="3" xfId="0" applyFont="1" applyBorder="1"/>
    <xf numFmtId="0" fontId="13" fillId="0" borderId="3" xfId="0" applyFont="1" applyBorder="1"/>
    <xf numFmtId="0" fontId="19" fillId="0" borderId="0" xfId="0" applyFont="1"/>
    <xf numFmtId="0" fontId="2" fillId="0" borderId="0" xfId="0" applyFont="1" applyAlignment="1">
      <alignment horizontal="left"/>
    </xf>
    <xf numFmtId="0" fontId="20" fillId="0" borderId="0" xfId="0" applyFont="1"/>
    <xf numFmtId="0" fontId="19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21" fillId="0" borderId="0" xfId="0" applyFont="1"/>
    <xf numFmtId="0" fontId="21" fillId="0" borderId="2" xfId="0" applyFont="1" applyBorder="1" applyAlignment="1">
      <alignment horizontal="center"/>
    </xf>
    <xf numFmtId="0" fontId="21" fillId="0" borderId="2" xfId="0" applyFont="1" applyBorder="1"/>
    <xf numFmtId="0" fontId="22" fillId="0" borderId="0" xfId="0" applyFont="1"/>
    <xf numFmtId="0" fontId="9" fillId="0" borderId="2" xfId="0" applyFont="1" applyBorder="1" applyAlignment="1">
      <alignment horizontal="center"/>
    </xf>
    <xf numFmtId="0" fontId="1" fillId="0" borderId="2" xfId="0" applyFont="1" applyBorder="1"/>
    <xf numFmtId="0" fontId="22" fillId="0" borderId="3" xfId="0" applyFont="1" applyBorder="1"/>
    <xf numFmtId="2" fontId="1" fillId="0" borderId="2" xfId="0" applyNumberFormat="1" applyFont="1" applyBorder="1"/>
    <xf numFmtId="2" fontId="22" fillId="0" borderId="0" xfId="0" applyNumberFormat="1" applyFont="1"/>
    <xf numFmtId="0" fontId="22" fillId="0" borderId="2" xfId="0" applyFont="1" applyBorder="1"/>
    <xf numFmtId="170" fontId="22" fillId="0" borderId="0" xfId="0" applyNumberFormat="1" applyFont="1"/>
    <xf numFmtId="1" fontId="22" fillId="0" borderId="0" xfId="0" applyNumberFormat="1" applyFont="1"/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vertical="center"/>
    </xf>
    <xf numFmtId="0" fontId="23" fillId="0" borderId="8" xfId="0" applyFont="1" applyBorder="1" applyAlignment="1">
      <alignment horizontal="left" vertical="center"/>
    </xf>
    <xf numFmtId="14" fontId="23" fillId="0" borderId="7" xfId="0" applyNumberFormat="1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vertical="center"/>
    </xf>
    <xf numFmtId="0" fontId="27" fillId="0" borderId="6" xfId="0" applyFont="1" applyBorder="1" applyAlignment="1">
      <alignment horizontal="left" vertical="center"/>
    </xf>
    <xf numFmtId="0" fontId="27" fillId="0" borderId="0" xfId="0" applyFont="1"/>
    <xf numFmtId="0" fontId="25" fillId="0" borderId="0" xfId="0" applyFont="1" applyAlignment="1">
      <alignment horizontal="left" vertical="center" indent="4"/>
    </xf>
    <xf numFmtId="0" fontId="33" fillId="0" borderId="0" xfId="0" applyFont="1"/>
    <xf numFmtId="0" fontId="35" fillId="0" borderId="0" xfId="0" applyFont="1" applyAlignment="1">
      <alignment horizontal="left" vertical="center"/>
    </xf>
    <xf numFmtId="0" fontId="20" fillId="0" borderId="2" xfId="0" applyFont="1" applyBorder="1"/>
    <xf numFmtId="169" fontId="14" fillId="0" borderId="0" xfId="0" applyNumberFormat="1" applyFont="1" applyAlignment="1">
      <alignment horizontal="left"/>
    </xf>
    <xf numFmtId="2" fontId="13" fillId="0" borderId="3" xfId="0" applyNumberFormat="1" applyFont="1" applyBorder="1" applyAlignment="1">
      <alignment horizontal="left"/>
    </xf>
    <xf numFmtId="2" fontId="15" fillId="0" borderId="3" xfId="0" applyNumberFormat="1" applyFont="1" applyBorder="1" applyAlignment="1">
      <alignment horizontal="left"/>
    </xf>
    <xf numFmtId="166" fontId="15" fillId="0" borderId="3" xfId="0" applyNumberFormat="1" applyFont="1" applyBorder="1" applyAlignment="1">
      <alignment horizontal="left"/>
    </xf>
    <xf numFmtId="167" fontId="15" fillId="0" borderId="3" xfId="0" applyNumberFormat="1" applyFont="1" applyBorder="1" applyAlignment="1">
      <alignment horizontal="left"/>
    </xf>
    <xf numFmtId="168" fontId="15" fillId="0" borderId="3" xfId="0" applyNumberFormat="1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 vertical="top" wrapText="1"/>
    </xf>
    <xf numFmtId="0" fontId="15" fillId="0" borderId="3" xfId="0" applyFont="1" applyBorder="1"/>
    <xf numFmtId="49" fontId="23" fillId="0" borderId="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</cellXfs>
  <cellStyles count="2">
    <cellStyle name="Normal" xfId="0" builtinId="0"/>
    <cellStyle name="Normal 2" xfId="1" xr:uid="{1DB88E23-ACC8-490B-8236-4C9701CD1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CA" sz="1400" b="0" i="0">
                <a:solidFill>
                  <a:srgbClr val="757575"/>
                </a:solidFill>
                <a:latin typeface="+mn-lt"/>
              </a:rPr>
              <a:t>Log Kow vs Log Vapor Pressure (mmHg)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3365396966575254E-2"/>
          <c:y val="0.10795457698182716"/>
          <c:w val="0.84999144899833368"/>
          <c:h val="0.77072589686468929"/>
        </c:manualLayout>
      </c:layout>
      <c:scatterChart>
        <c:scatterStyle val="lineMarker"/>
        <c:varyColors val="0"/>
        <c:ser>
          <c:idx val="0"/>
          <c:order val="0"/>
          <c:tx>
            <c:v>x&lt;10% Emission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'Table S2'!$D$7:$D$23</c:f>
              <c:numCache>
                <c:formatCode>0.00</c:formatCode>
                <c:ptCount val="17"/>
                <c:pt idx="0">
                  <c:v>3.226603592218011</c:v>
                </c:pt>
                <c:pt idx="1">
                  <c:v>2.5152142369398778</c:v>
                </c:pt>
                <c:pt idx="2">
                  <c:v>5.77</c:v>
                </c:pt>
                <c:pt idx="3">
                  <c:v>0.77548924391608265</c:v>
                </c:pt>
                <c:pt idx="4">
                  <c:v>4.3835488380634633</c:v>
                </c:pt>
                <c:pt idx="5">
                  <c:v>2.4900000000000002</c:v>
                </c:pt>
                <c:pt idx="6">
                  <c:v>-1.2138672186277646</c:v>
                </c:pt>
                <c:pt idx="7">
                  <c:v>3.2266666666666666</c:v>
                </c:pt>
                <c:pt idx="8">
                  <c:v>1.89</c:v>
                </c:pt>
                <c:pt idx="9">
                  <c:v>2.5299999999999998</c:v>
                </c:pt>
                <c:pt idx="10">
                  <c:v>6.5</c:v>
                </c:pt>
                <c:pt idx="11">
                  <c:v>2.13</c:v>
                </c:pt>
                <c:pt idx="12">
                  <c:v>-0.42</c:v>
                </c:pt>
                <c:pt idx="13">
                  <c:v>0.1</c:v>
                </c:pt>
                <c:pt idx="14">
                  <c:v>-1.074158158144281</c:v>
                </c:pt>
                <c:pt idx="15">
                  <c:v>3.99</c:v>
                </c:pt>
                <c:pt idx="16">
                  <c:v>4.0766666666666671</c:v>
                </c:pt>
              </c:numCache>
            </c:numRef>
          </c:xVal>
          <c:yVal>
            <c:numRef>
              <c:f>'Table S2'!#REF!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72-4453-BDC6-F8D2966C0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023302"/>
        <c:axId val="528089739"/>
      </c:scatterChart>
      <c:valAx>
        <c:axId val="12040233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CA" sz="1200" b="0" i="0">
                    <a:solidFill>
                      <a:srgbClr val="000000"/>
                    </a:solidFill>
                    <a:latin typeface="+mn-lt"/>
                  </a:rPr>
                  <a:t>Log Kow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28089739"/>
        <c:crosses val="autoZero"/>
        <c:crossBetween val="midCat"/>
      </c:valAx>
      <c:valAx>
        <c:axId val="5280897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CA" sz="1200" b="0" i="0">
                    <a:solidFill>
                      <a:srgbClr val="000000"/>
                    </a:solidFill>
                    <a:latin typeface="+mn-lt"/>
                  </a:rPr>
                  <a:t>Log Vapor Pressure (mmHg) </a:t>
                </a:r>
              </a:p>
            </c:rich>
          </c:tx>
          <c:layout>
            <c:manualLayout>
              <c:xMode val="edge"/>
              <c:yMode val="edge"/>
              <c:x val="2.6184436118872244E-2"/>
              <c:y val="0.25704833770778651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0402330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723980702884594"/>
          <c:y val="4.608106934337923E-2"/>
        </c:manualLayout>
      </c:layout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CA" sz="1400" b="0" i="0">
                <a:solidFill>
                  <a:srgbClr val="757575"/>
                </a:solidFill>
                <a:latin typeface="+mn-lt"/>
              </a:rPr>
              <a:t>Log Kow vs Log Kaw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3365396966575254E-2"/>
          <c:y val="0.10795457698182716"/>
          <c:w val="0.84999144899833368"/>
          <c:h val="0.77072589686468929"/>
        </c:manualLayout>
      </c:layout>
      <c:scatterChart>
        <c:scatterStyle val="lineMarker"/>
        <c:varyColors val="0"/>
        <c:ser>
          <c:idx val="0"/>
          <c:order val="0"/>
          <c:tx>
            <c:v>&lt;10% Emission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'Table S2'!$D$7:$D$23</c:f>
              <c:numCache>
                <c:formatCode>0.00</c:formatCode>
                <c:ptCount val="17"/>
                <c:pt idx="0">
                  <c:v>3.226603592218011</c:v>
                </c:pt>
                <c:pt idx="1">
                  <c:v>2.5152142369398778</c:v>
                </c:pt>
                <c:pt idx="2">
                  <c:v>5.77</c:v>
                </c:pt>
                <c:pt idx="3">
                  <c:v>0.77548924391608265</c:v>
                </c:pt>
                <c:pt idx="4">
                  <c:v>4.3835488380634633</c:v>
                </c:pt>
                <c:pt idx="5">
                  <c:v>2.4900000000000002</c:v>
                </c:pt>
                <c:pt idx="6">
                  <c:v>-1.2138672186277646</c:v>
                </c:pt>
                <c:pt idx="7">
                  <c:v>3.2266666666666666</c:v>
                </c:pt>
                <c:pt idx="8">
                  <c:v>1.89</c:v>
                </c:pt>
                <c:pt idx="9">
                  <c:v>2.5299999999999998</c:v>
                </c:pt>
                <c:pt idx="10">
                  <c:v>6.5</c:v>
                </c:pt>
                <c:pt idx="11">
                  <c:v>2.13</c:v>
                </c:pt>
                <c:pt idx="12">
                  <c:v>-0.42</c:v>
                </c:pt>
                <c:pt idx="13">
                  <c:v>0.1</c:v>
                </c:pt>
                <c:pt idx="14">
                  <c:v>-1.074158158144281</c:v>
                </c:pt>
                <c:pt idx="15">
                  <c:v>3.99</c:v>
                </c:pt>
                <c:pt idx="16">
                  <c:v>4.0766666666666671</c:v>
                </c:pt>
              </c:numCache>
            </c:numRef>
          </c:xVal>
          <c:yVal>
            <c:numRef>
              <c:f>'Table S2'!$J$7:$J$23</c:f>
              <c:numCache>
                <c:formatCode>0.00</c:formatCode>
                <c:ptCount val="17"/>
                <c:pt idx="0">
                  <c:v>-6.2125227930848359</c:v>
                </c:pt>
                <c:pt idx="1">
                  <c:v>-15.298141287041132</c:v>
                </c:pt>
                <c:pt idx="2">
                  <c:v>-9.2879632594243944</c:v>
                </c:pt>
                <c:pt idx="3">
                  <c:v>-2.7600000000000002</c:v>
                </c:pt>
                <c:pt idx="4">
                  <c:v>2.4155334303888165</c:v>
                </c:pt>
                <c:pt idx="5">
                  <c:v>-0.32109344690057673</c:v>
                </c:pt>
                <c:pt idx="6">
                  <c:v>-5.3918221323877793</c:v>
                </c:pt>
                <c:pt idx="7">
                  <c:v>4.7496555167894583E-2</c:v>
                </c:pt>
                <c:pt idx="8">
                  <c:v>-1.46</c:v>
                </c:pt>
                <c:pt idx="9">
                  <c:v>-0.32122421564591364</c:v>
                </c:pt>
                <c:pt idx="10">
                  <c:v>-1.6637656613069658</c:v>
                </c:pt>
                <c:pt idx="11">
                  <c:v>0.18000000000000002</c:v>
                </c:pt>
                <c:pt idx="12">
                  <c:v>-5.2438428747982897</c:v>
                </c:pt>
                <c:pt idx="13">
                  <c:v>-1.4</c:v>
                </c:pt>
                <c:pt idx="14">
                  <c:v>-6.455506559069959</c:v>
                </c:pt>
                <c:pt idx="15">
                  <c:v>-1.2002252981177823</c:v>
                </c:pt>
                <c:pt idx="16">
                  <c:v>-1.1283831423043158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09-4AA3-BF35-9E4E5481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501744"/>
        <c:axId val="322274591"/>
      </c:scatterChart>
      <c:valAx>
        <c:axId val="68650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CA" sz="1000" b="0" i="0">
                    <a:solidFill>
                      <a:srgbClr val="000000"/>
                    </a:solidFill>
                    <a:latin typeface="+mn-lt"/>
                  </a:rPr>
                  <a:t>Log Kow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2274591"/>
        <c:crosses val="autoZero"/>
        <c:crossBetween val="midCat"/>
      </c:valAx>
      <c:valAx>
        <c:axId val="3222745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CA" sz="1000" b="0" i="0">
                    <a:solidFill>
                      <a:srgbClr val="000000"/>
                    </a:solidFill>
                    <a:latin typeface="+mn-lt"/>
                  </a:rPr>
                  <a:t>log Kaw</a:t>
                </a:r>
              </a:p>
            </c:rich>
          </c:tx>
          <c:layout>
            <c:manualLayout>
              <c:xMode val="edge"/>
              <c:yMode val="edge"/>
              <c:x val="2.6184436118872244E-2"/>
              <c:y val="0.2570483377077865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6501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856350559637558"/>
          <c:y val="3.2902552736929092E-3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162</xdr:row>
      <xdr:rowOff>0</xdr:rowOff>
    </xdr:from>
    <xdr:ext cx="7572375" cy="4305300"/>
    <xdr:graphicFrame macro="">
      <xdr:nvGraphicFramePr>
        <xdr:cNvPr id="147340450" name="Chart 1">
          <a:extLst>
            <a:ext uri="{FF2B5EF4-FFF2-40B4-BE49-F238E27FC236}">
              <a16:creationId xmlns:a16="http://schemas.microsoft.com/office/drawing/2014/main" id="{00000000-0008-0000-0200-0000A23CC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0</xdr:colOff>
      <xdr:row>162</xdr:row>
      <xdr:rowOff>0</xdr:rowOff>
    </xdr:from>
    <xdr:ext cx="13020675" cy="4276725"/>
    <xdr:graphicFrame macro="">
      <xdr:nvGraphicFramePr>
        <xdr:cNvPr id="1885366210" name="Chart 2">
          <a:extLst>
            <a:ext uri="{FF2B5EF4-FFF2-40B4-BE49-F238E27FC236}">
              <a16:creationId xmlns:a16="http://schemas.microsoft.com/office/drawing/2014/main" id="{00000000-0008-0000-0200-0000C2676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5"/>
  <sheetViews>
    <sheetView tabSelected="1" workbookViewId="0"/>
  </sheetViews>
  <sheetFormatPr defaultColWidth="11.21875" defaultRowHeight="15" customHeight="1" x14ac:dyDescent="0.2"/>
  <cols>
    <col min="1" max="26" width="10.5546875" customWidth="1"/>
  </cols>
  <sheetData>
    <row r="1" spans="1:2" ht="15.75" customHeight="1" x14ac:dyDescent="0.25">
      <c r="A1" s="3"/>
    </row>
    <row r="2" spans="1:2" ht="21.75" customHeight="1" x14ac:dyDescent="0.35">
      <c r="A2" s="128" t="s">
        <v>1254</v>
      </c>
    </row>
    <row r="3" spans="1:2" ht="15.75" customHeight="1" x14ac:dyDescent="0.25">
      <c r="A3" s="3"/>
    </row>
    <row r="4" spans="1:2" ht="15.75" customHeight="1" x14ac:dyDescent="0.25">
      <c r="A4" s="3" t="s">
        <v>1255</v>
      </c>
    </row>
    <row r="5" spans="1:2" ht="15.75" customHeight="1" x14ac:dyDescent="0.25">
      <c r="A5" s="3" t="s">
        <v>1256</v>
      </c>
    </row>
    <row r="6" spans="1:2" ht="15.75" customHeight="1" x14ac:dyDescent="0.25">
      <c r="A6" s="3" t="s">
        <v>1257</v>
      </c>
    </row>
    <row r="7" spans="1:2" ht="15.75" customHeight="1" x14ac:dyDescent="0.25">
      <c r="A7" s="3"/>
    </row>
    <row r="8" spans="1:2" ht="15.75" customHeight="1" x14ac:dyDescent="0.25">
      <c r="A8" s="3"/>
    </row>
    <row r="9" spans="1:2" ht="15.75" customHeight="1" x14ac:dyDescent="0.2"/>
    <row r="10" spans="1:2" ht="15.75" customHeight="1" x14ac:dyDescent="0.25">
      <c r="A10" s="126" t="s">
        <v>0</v>
      </c>
    </row>
    <row r="11" spans="1:2" ht="15.75" customHeight="1" x14ac:dyDescent="0.2"/>
    <row r="12" spans="1:2" ht="15.75" customHeight="1" x14ac:dyDescent="0.25">
      <c r="A12" s="1" t="s">
        <v>1</v>
      </c>
      <c r="B12" s="3" t="s">
        <v>804</v>
      </c>
    </row>
    <row r="13" spans="1:2" ht="15.75" customHeight="1" x14ac:dyDescent="0.25">
      <c r="A13" s="1" t="s">
        <v>2</v>
      </c>
      <c r="B13" s="3" t="s">
        <v>805</v>
      </c>
    </row>
    <row r="14" spans="1:2" ht="15.75" customHeight="1" x14ac:dyDescent="0.25">
      <c r="A14" s="1" t="s">
        <v>3</v>
      </c>
      <c r="B14" s="2" t="s">
        <v>1207</v>
      </c>
    </row>
    <row r="15" spans="1:2" ht="15.75" customHeight="1" x14ac:dyDescent="0.25">
      <c r="A15" s="1" t="s">
        <v>4</v>
      </c>
      <c r="B15" s="3" t="s">
        <v>1170</v>
      </c>
    </row>
    <row r="16" spans="1:2" ht="15.75" customHeight="1" x14ac:dyDescent="0.25">
      <c r="A16" s="1" t="s">
        <v>1169</v>
      </c>
      <c r="B16" s="2" t="s">
        <v>5</v>
      </c>
    </row>
    <row r="17" spans="1:2" ht="15.75" customHeight="1" x14ac:dyDescent="0.25">
      <c r="A17" s="1" t="s">
        <v>1171</v>
      </c>
      <c r="B17" s="2" t="s">
        <v>1176</v>
      </c>
    </row>
    <row r="18" spans="1:2" ht="15.75" customHeight="1" x14ac:dyDescent="0.25">
      <c r="A18" s="114" t="s">
        <v>1205</v>
      </c>
      <c r="B18" s="3" t="s">
        <v>1253</v>
      </c>
    </row>
    <row r="19" spans="1:2" ht="15.75" customHeight="1" x14ac:dyDescent="0.25">
      <c r="A19" s="114" t="s">
        <v>1208</v>
      </c>
      <c r="B19" s="3" t="s">
        <v>1206</v>
      </c>
    </row>
    <row r="20" spans="1:2" ht="15.75" customHeight="1" x14ac:dyDescent="0.2"/>
    <row r="21" spans="1:2" ht="15.75" customHeight="1" x14ac:dyDescent="0.2"/>
    <row r="22" spans="1:2" ht="15.75" customHeight="1" x14ac:dyDescent="0.2"/>
    <row r="23" spans="1:2" ht="15.75" customHeight="1" x14ac:dyDescent="0.2"/>
    <row r="24" spans="1:2" ht="15.75" customHeight="1" x14ac:dyDescent="0.2"/>
    <row r="25" spans="1:2" ht="15.75" customHeight="1" x14ac:dyDescent="0.2"/>
    <row r="26" spans="1:2" ht="15.75" customHeight="1" x14ac:dyDescent="0.2"/>
    <row r="27" spans="1:2" ht="15.75" customHeight="1" x14ac:dyDescent="0.2"/>
    <row r="28" spans="1:2" ht="15.75" customHeight="1" x14ac:dyDescent="0.2"/>
    <row r="29" spans="1:2" ht="15.75" customHeight="1" x14ac:dyDescent="0.2"/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hyperlinks>
    <hyperlink ref="A6" r:id="rId1" display="about:blank" xr:uid="{AADC8B01-A206-4AF4-A15A-FEC9D0639897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955"/>
  <sheetViews>
    <sheetView zoomScaleNormal="100" workbookViewId="0">
      <pane ySplit="3" topLeftCell="A4" activePane="bottomLeft" state="frozen"/>
      <selection pane="bottomLeft" activeCell="A53" sqref="A53"/>
    </sheetView>
  </sheetViews>
  <sheetFormatPr defaultColWidth="11.21875" defaultRowHeight="15" customHeight="1" x14ac:dyDescent="0.25"/>
  <cols>
    <col min="1" max="1" width="26.6640625" style="21" customWidth="1"/>
    <col min="2" max="2" width="79.33203125" style="21" customWidth="1"/>
    <col min="3" max="3" width="26.6640625" style="21" customWidth="1"/>
    <col min="4" max="16384" width="11.21875" style="21"/>
  </cols>
  <sheetData>
    <row r="1" spans="1:3" s="96" customFormat="1" ht="25.5" customHeight="1" x14ac:dyDescent="0.3">
      <c r="A1" s="98" t="s">
        <v>1264</v>
      </c>
    </row>
    <row r="3" spans="1:3" s="47" customFormat="1" ht="15.75" customHeight="1" x14ac:dyDescent="0.25">
      <c r="A3" s="45" t="s">
        <v>795</v>
      </c>
      <c r="B3" s="45" t="s">
        <v>7</v>
      </c>
      <c r="C3" s="45" t="s">
        <v>1172</v>
      </c>
    </row>
    <row r="4" spans="1:3" ht="15.75" customHeight="1" x14ac:dyDescent="0.25">
      <c r="A4" s="21" t="s">
        <v>181</v>
      </c>
      <c r="B4" s="21" t="s">
        <v>182</v>
      </c>
      <c r="C4" s="21" t="s">
        <v>23</v>
      </c>
    </row>
    <row r="5" spans="1:3" ht="15.75" customHeight="1" x14ac:dyDescent="0.25">
      <c r="A5" s="21" t="s">
        <v>183</v>
      </c>
      <c r="B5" s="21" t="s">
        <v>184</v>
      </c>
      <c r="C5" s="21" t="s">
        <v>16</v>
      </c>
    </row>
    <row r="6" spans="1:3" ht="15.75" customHeight="1" x14ac:dyDescent="0.25">
      <c r="A6" s="54" t="s">
        <v>571</v>
      </c>
      <c r="B6" s="54" t="s">
        <v>572</v>
      </c>
      <c r="C6" s="54" t="s">
        <v>16</v>
      </c>
    </row>
    <row r="7" spans="1:3" ht="15.75" customHeight="1" x14ac:dyDescent="0.25">
      <c r="A7" s="54" t="s">
        <v>577</v>
      </c>
      <c r="B7" s="54" t="s">
        <v>572</v>
      </c>
      <c r="C7" s="54" t="s">
        <v>16</v>
      </c>
    </row>
    <row r="8" spans="1:3" ht="15.75" customHeight="1" x14ac:dyDescent="0.25">
      <c r="A8" s="21" t="s">
        <v>427</v>
      </c>
      <c r="B8" s="21" t="s">
        <v>428</v>
      </c>
      <c r="C8" s="21" t="s">
        <v>16</v>
      </c>
    </row>
    <row r="9" spans="1:3" ht="15.75" customHeight="1" x14ac:dyDescent="0.25">
      <c r="A9" s="21" t="s">
        <v>547</v>
      </c>
      <c r="B9" s="21" t="s">
        <v>548</v>
      </c>
      <c r="C9" s="21" t="s">
        <v>16</v>
      </c>
    </row>
    <row r="10" spans="1:3" ht="15.75" customHeight="1" x14ac:dyDescent="0.25">
      <c r="A10" s="21" t="s">
        <v>177</v>
      </c>
      <c r="B10" s="6" t="s">
        <v>873</v>
      </c>
      <c r="C10" s="21" t="s">
        <v>180</v>
      </c>
    </row>
    <row r="11" spans="1:3" ht="15.75" customHeight="1" x14ac:dyDescent="0.25">
      <c r="A11" s="21" t="s">
        <v>456</v>
      </c>
      <c r="B11" s="21" t="s">
        <v>457</v>
      </c>
      <c r="C11" s="21" t="s">
        <v>16</v>
      </c>
    </row>
    <row r="12" spans="1:3" ht="15.75" customHeight="1" x14ac:dyDescent="0.25">
      <c r="A12" s="21" t="s">
        <v>460</v>
      </c>
      <c r="B12" s="21" t="s">
        <v>461</v>
      </c>
      <c r="C12" s="21" t="s">
        <v>16</v>
      </c>
    </row>
    <row r="13" spans="1:3" ht="15.75" customHeight="1" x14ac:dyDescent="0.25">
      <c r="A13" s="59" t="s">
        <v>352</v>
      </c>
      <c r="B13" s="6" t="s">
        <v>892</v>
      </c>
      <c r="C13" s="21" t="s">
        <v>16</v>
      </c>
    </row>
    <row r="14" spans="1:3" ht="15.75" customHeight="1" x14ac:dyDescent="0.25">
      <c r="A14" s="21" t="s">
        <v>60</v>
      </c>
      <c r="B14" s="21" t="s">
        <v>61</v>
      </c>
      <c r="C14" s="21" t="s">
        <v>16</v>
      </c>
    </row>
    <row r="15" spans="1:3" ht="15.75" customHeight="1" x14ac:dyDescent="0.25">
      <c r="A15" s="21" t="s">
        <v>367</v>
      </c>
      <c r="B15" s="6" t="s">
        <v>858</v>
      </c>
      <c r="C15" s="21" t="s">
        <v>16</v>
      </c>
    </row>
    <row r="16" spans="1:3" ht="15.75" customHeight="1" x14ac:dyDescent="0.25">
      <c r="A16" s="62" t="s">
        <v>431</v>
      </c>
      <c r="B16" s="6" t="s">
        <v>868</v>
      </c>
      <c r="C16" s="21" t="s">
        <v>16</v>
      </c>
    </row>
    <row r="17" spans="1:3" ht="15.75" customHeight="1" x14ac:dyDescent="0.25">
      <c r="A17" s="21" t="s">
        <v>269</v>
      </c>
      <c r="B17" s="21" t="s">
        <v>270</v>
      </c>
      <c r="C17" s="21" t="s">
        <v>16</v>
      </c>
    </row>
    <row r="18" spans="1:3" ht="15.75" customHeight="1" x14ac:dyDescent="0.25">
      <c r="A18" s="21" t="s">
        <v>440</v>
      </c>
      <c r="B18" s="21" t="s">
        <v>441</v>
      </c>
      <c r="C18" s="21" t="s">
        <v>16</v>
      </c>
    </row>
    <row r="19" spans="1:3" ht="15.75" customHeight="1" x14ac:dyDescent="0.25">
      <c r="A19" s="21" t="s">
        <v>363</v>
      </c>
      <c r="B19" s="21" t="s">
        <v>364</v>
      </c>
      <c r="C19" s="21" t="s">
        <v>16</v>
      </c>
    </row>
    <row r="20" spans="1:3" ht="15.75" customHeight="1" x14ac:dyDescent="0.25">
      <c r="A20" s="21" t="s">
        <v>41</v>
      </c>
      <c r="B20" s="21" t="s">
        <v>42</v>
      </c>
      <c r="C20" s="21" t="s">
        <v>16</v>
      </c>
    </row>
    <row r="21" spans="1:3" ht="15.75" customHeight="1" x14ac:dyDescent="0.25">
      <c r="A21" s="21" t="s">
        <v>470</v>
      </c>
      <c r="B21" s="21" t="s">
        <v>471</v>
      </c>
      <c r="C21" s="21" t="s">
        <v>16</v>
      </c>
    </row>
    <row r="22" spans="1:3" ht="15.75" customHeight="1" x14ac:dyDescent="0.25">
      <c r="A22" s="21" t="s">
        <v>139</v>
      </c>
      <c r="B22" s="21" t="s">
        <v>140</v>
      </c>
      <c r="C22" s="21" t="s">
        <v>16</v>
      </c>
    </row>
    <row r="23" spans="1:3" ht="15.75" customHeight="1" x14ac:dyDescent="0.25">
      <c r="A23" s="21" t="s">
        <v>90</v>
      </c>
      <c r="B23" s="6" t="s">
        <v>91</v>
      </c>
      <c r="C23" s="21" t="s">
        <v>16</v>
      </c>
    </row>
    <row r="24" spans="1:3" ht="15.75" customHeight="1" x14ac:dyDescent="0.25">
      <c r="A24" s="21" t="s">
        <v>29</v>
      </c>
      <c r="B24" s="21" t="s">
        <v>30</v>
      </c>
      <c r="C24" s="21" t="s">
        <v>16</v>
      </c>
    </row>
    <row r="25" spans="1:3" ht="15.75" customHeight="1" x14ac:dyDescent="0.25">
      <c r="A25" s="59" t="s">
        <v>355</v>
      </c>
      <c r="B25" s="21" t="s">
        <v>356</v>
      </c>
      <c r="C25" s="21" t="s">
        <v>16</v>
      </c>
    </row>
    <row r="26" spans="1:3" ht="15.75" customHeight="1" x14ac:dyDescent="0.25">
      <c r="A26" s="21" t="s">
        <v>75</v>
      </c>
      <c r="B26" s="21" t="s">
        <v>76</v>
      </c>
      <c r="C26" s="21" t="s">
        <v>16</v>
      </c>
    </row>
    <row r="27" spans="1:3" ht="15.75" customHeight="1" x14ac:dyDescent="0.25">
      <c r="A27" s="21" t="s">
        <v>255</v>
      </c>
      <c r="B27" s="6" t="s">
        <v>815</v>
      </c>
      <c r="C27" s="21" t="s">
        <v>16</v>
      </c>
    </row>
    <row r="28" spans="1:3" ht="15.75" customHeight="1" x14ac:dyDescent="0.25">
      <c r="A28" s="21" t="s">
        <v>97</v>
      </c>
      <c r="B28" s="6" t="s">
        <v>813</v>
      </c>
      <c r="C28" s="21" t="s">
        <v>16</v>
      </c>
    </row>
    <row r="29" spans="1:3" ht="15.75" customHeight="1" x14ac:dyDescent="0.25">
      <c r="A29" s="21" t="s">
        <v>21</v>
      </c>
      <c r="B29" s="21" t="s">
        <v>22</v>
      </c>
      <c r="C29" s="21" t="s">
        <v>23</v>
      </c>
    </row>
    <row r="30" spans="1:3" ht="15.75" customHeight="1" x14ac:dyDescent="0.25">
      <c r="A30" s="21" t="s">
        <v>12</v>
      </c>
      <c r="B30" s="6" t="s">
        <v>1174</v>
      </c>
      <c r="C30" s="21" t="s">
        <v>16</v>
      </c>
    </row>
    <row r="31" spans="1:3" ht="15.75" customHeight="1" x14ac:dyDescent="0.25">
      <c r="A31" s="60" t="s">
        <v>162</v>
      </c>
      <c r="B31" s="21" t="s">
        <v>163</v>
      </c>
      <c r="C31" s="21" t="s">
        <v>23</v>
      </c>
    </row>
    <row r="32" spans="1:3" ht="15.75" customHeight="1" x14ac:dyDescent="0.25">
      <c r="A32" s="21" t="s">
        <v>532</v>
      </c>
      <c r="B32" s="6" t="s">
        <v>1175</v>
      </c>
      <c r="C32" s="21" t="s">
        <v>16</v>
      </c>
    </row>
    <row r="33" spans="1:3" ht="15.75" customHeight="1" x14ac:dyDescent="0.25">
      <c r="A33" s="21" t="s">
        <v>117</v>
      </c>
      <c r="B33" s="21" t="s">
        <v>118</v>
      </c>
      <c r="C33" s="21" t="s">
        <v>16</v>
      </c>
    </row>
    <row r="34" spans="1:3" ht="15.75" customHeight="1" x14ac:dyDescent="0.25">
      <c r="A34" s="54" t="s">
        <v>637</v>
      </c>
      <c r="B34" s="54" t="s">
        <v>638</v>
      </c>
      <c r="C34" s="54" t="s">
        <v>16</v>
      </c>
    </row>
    <row r="35" spans="1:3" ht="15.75" customHeight="1" x14ac:dyDescent="0.25">
      <c r="A35" s="54" t="s">
        <v>321</v>
      </c>
      <c r="B35" s="21" t="s">
        <v>322</v>
      </c>
      <c r="C35" s="21" t="s">
        <v>16</v>
      </c>
    </row>
    <row r="36" spans="1:3" ht="15.75" customHeight="1" x14ac:dyDescent="0.25">
      <c r="A36" s="21" t="s">
        <v>83</v>
      </c>
      <c r="B36" s="21" t="s">
        <v>84</v>
      </c>
      <c r="C36" s="21" t="s">
        <v>16</v>
      </c>
    </row>
    <row r="37" spans="1:3" ht="15.75" customHeight="1" x14ac:dyDescent="0.25">
      <c r="A37" s="21" t="s">
        <v>152</v>
      </c>
      <c r="B37" s="21" t="s">
        <v>153</v>
      </c>
      <c r="C37" s="21" t="s">
        <v>16</v>
      </c>
    </row>
    <row r="38" spans="1:3" ht="15.75" customHeight="1" x14ac:dyDescent="0.25">
      <c r="A38" s="21" t="s">
        <v>294</v>
      </c>
      <c r="B38" s="6" t="s">
        <v>809</v>
      </c>
    </row>
    <row r="39" spans="1:3" ht="15.75" customHeight="1" x14ac:dyDescent="0.25">
      <c r="A39" s="21" t="s">
        <v>113</v>
      </c>
      <c r="B39" s="21" t="s">
        <v>114</v>
      </c>
      <c r="C39" s="21" t="s">
        <v>16</v>
      </c>
    </row>
    <row r="40" spans="1:3" ht="15.75" customHeight="1" x14ac:dyDescent="0.25">
      <c r="A40" s="21" t="s">
        <v>33</v>
      </c>
      <c r="B40" s="21" t="s">
        <v>34</v>
      </c>
      <c r="C40" s="21" t="s">
        <v>16</v>
      </c>
    </row>
    <row r="41" spans="1:3" ht="15.75" customHeight="1" x14ac:dyDescent="0.25">
      <c r="A41" s="21" t="s">
        <v>309</v>
      </c>
      <c r="B41" s="21" t="s">
        <v>310</v>
      </c>
      <c r="C41" s="21" t="s">
        <v>16</v>
      </c>
    </row>
    <row r="42" spans="1:3" ht="15.75" customHeight="1" x14ac:dyDescent="0.25">
      <c r="A42" s="21" t="s">
        <v>543</v>
      </c>
      <c r="B42" s="21" t="s">
        <v>544</v>
      </c>
      <c r="C42" s="21" t="s">
        <v>16</v>
      </c>
    </row>
    <row r="43" spans="1:3" ht="15.75" customHeight="1" x14ac:dyDescent="0.25">
      <c r="A43" s="21" t="s">
        <v>299</v>
      </c>
      <c r="B43" s="21" t="s">
        <v>300</v>
      </c>
      <c r="C43" s="21" t="s">
        <v>16</v>
      </c>
    </row>
    <row r="44" spans="1:3" ht="15.75" customHeight="1" x14ac:dyDescent="0.25">
      <c r="A44" s="21" t="s">
        <v>535</v>
      </c>
      <c r="B44" s="21" t="s">
        <v>536</v>
      </c>
      <c r="C44" s="21" t="s">
        <v>16</v>
      </c>
    </row>
    <row r="45" spans="1:3" ht="15.75" customHeight="1" x14ac:dyDescent="0.25">
      <c r="A45" s="21" t="s">
        <v>524</v>
      </c>
      <c r="B45" s="21" t="s">
        <v>525</v>
      </c>
      <c r="C45" s="21" t="s">
        <v>16</v>
      </c>
    </row>
    <row r="46" spans="1:3" ht="15.75" customHeight="1" x14ac:dyDescent="0.25">
      <c r="A46" s="21" t="s">
        <v>553</v>
      </c>
      <c r="B46" s="6" t="s">
        <v>554</v>
      </c>
      <c r="C46" s="21" t="s">
        <v>16</v>
      </c>
    </row>
    <row r="47" spans="1:3" ht="15.75" customHeight="1" x14ac:dyDescent="0.25">
      <c r="A47" s="21" t="s">
        <v>227</v>
      </c>
      <c r="B47" s="6" t="s">
        <v>816</v>
      </c>
      <c r="C47" s="21" t="s">
        <v>16</v>
      </c>
    </row>
    <row r="48" spans="1:3" ht="15.75" customHeight="1" x14ac:dyDescent="0.25">
      <c r="A48" s="59" t="s">
        <v>267</v>
      </c>
      <c r="B48" s="21" t="s">
        <v>268</v>
      </c>
      <c r="C48" s="21" t="s">
        <v>16</v>
      </c>
    </row>
    <row r="49" spans="1:3" ht="15.75" customHeight="1" x14ac:dyDescent="0.25">
      <c r="A49" s="21" t="s">
        <v>154</v>
      </c>
      <c r="B49" s="21" t="s">
        <v>155</v>
      </c>
      <c r="C49" s="21" t="s">
        <v>53</v>
      </c>
    </row>
    <row r="50" spans="1:3" ht="15.75" customHeight="1" x14ac:dyDescent="0.25">
      <c r="A50" s="21" t="s">
        <v>273</v>
      </c>
      <c r="B50" s="21" t="s">
        <v>274</v>
      </c>
      <c r="C50" s="21" t="s">
        <v>16</v>
      </c>
    </row>
    <row r="51" spans="1:3" ht="15.75" customHeight="1" x14ac:dyDescent="0.25">
      <c r="A51" s="21" t="s">
        <v>287</v>
      </c>
      <c r="B51" s="21" t="s">
        <v>288</v>
      </c>
      <c r="C51" s="21" t="s">
        <v>16</v>
      </c>
    </row>
    <row r="52" spans="1:3" ht="15.75" customHeight="1" x14ac:dyDescent="0.25">
      <c r="A52" s="59" t="s">
        <v>515</v>
      </c>
      <c r="B52" s="6" t="s">
        <v>842</v>
      </c>
      <c r="C52" s="21" t="s">
        <v>16</v>
      </c>
    </row>
    <row r="53" spans="1:3" ht="15.75" customHeight="1" x14ac:dyDescent="0.25">
      <c r="A53" s="21" t="s">
        <v>68</v>
      </c>
      <c r="B53" s="21" t="s">
        <v>895</v>
      </c>
      <c r="C53" s="21" t="s">
        <v>16</v>
      </c>
    </row>
    <row r="54" spans="1:3" ht="15.75" customHeight="1" x14ac:dyDescent="0.25">
      <c r="A54" s="21" t="s">
        <v>419</v>
      </c>
      <c r="B54" s="21" t="s">
        <v>420</v>
      </c>
      <c r="C54" s="21" t="s">
        <v>16</v>
      </c>
    </row>
    <row r="55" spans="1:3" ht="15.75" customHeight="1" x14ac:dyDescent="0.25">
      <c r="A55" s="21" t="s">
        <v>405</v>
      </c>
      <c r="B55" s="21" t="s">
        <v>406</v>
      </c>
      <c r="C55" s="21" t="s">
        <v>16</v>
      </c>
    </row>
    <row r="56" spans="1:3" ht="15.75" customHeight="1" x14ac:dyDescent="0.25">
      <c r="A56" s="21" t="s">
        <v>409</v>
      </c>
      <c r="B56" s="21" t="s">
        <v>410</v>
      </c>
      <c r="C56" s="21" t="s">
        <v>16</v>
      </c>
    </row>
    <row r="57" spans="1:3" ht="15.75" customHeight="1" x14ac:dyDescent="0.25">
      <c r="A57" s="21" t="s">
        <v>492</v>
      </c>
      <c r="B57" s="21" t="s">
        <v>493</v>
      </c>
      <c r="C57" s="21" t="s">
        <v>16</v>
      </c>
    </row>
    <row r="58" spans="1:3" ht="15.75" customHeight="1" x14ac:dyDescent="0.25">
      <c r="A58" s="61" t="s">
        <v>201</v>
      </c>
      <c r="B58" s="21" t="s">
        <v>202</v>
      </c>
      <c r="C58" s="21" t="s">
        <v>16</v>
      </c>
    </row>
    <row r="59" spans="1:3" ht="15.75" customHeight="1" x14ac:dyDescent="0.25">
      <c r="A59" s="21" t="s">
        <v>143</v>
      </c>
      <c r="B59" s="21" t="s">
        <v>144</v>
      </c>
      <c r="C59" s="21" t="s">
        <v>16</v>
      </c>
    </row>
    <row r="60" spans="1:3" ht="15.75" customHeight="1" x14ac:dyDescent="0.25">
      <c r="A60" s="21" t="s">
        <v>313</v>
      </c>
      <c r="B60" s="21" t="s">
        <v>314</v>
      </c>
      <c r="C60" s="21" t="s">
        <v>16</v>
      </c>
    </row>
    <row r="61" spans="1:3" ht="15.75" customHeight="1" x14ac:dyDescent="0.25">
      <c r="A61" s="21" t="s">
        <v>94</v>
      </c>
      <c r="B61" s="6" t="s">
        <v>867</v>
      </c>
      <c r="C61" s="21" t="s">
        <v>16</v>
      </c>
    </row>
    <row r="62" spans="1:3" ht="15.75" customHeight="1" x14ac:dyDescent="0.25">
      <c r="A62" s="59" t="s">
        <v>291</v>
      </c>
      <c r="B62" s="6" t="s">
        <v>832</v>
      </c>
      <c r="C62" s="21" t="s">
        <v>180</v>
      </c>
    </row>
    <row r="63" spans="1:3" ht="15.75" customHeight="1" x14ac:dyDescent="0.25">
      <c r="A63" s="21" t="s">
        <v>484</v>
      </c>
      <c r="B63" s="21" t="s">
        <v>485</v>
      </c>
      <c r="C63" s="21" t="s">
        <v>16</v>
      </c>
    </row>
    <row r="64" spans="1:3" ht="15.75" customHeight="1" x14ac:dyDescent="0.25">
      <c r="A64" s="21" t="s">
        <v>37</v>
      </c>
      <c r="B64" s="21" t="s">
        <v>38</v>
      </c>
      <c r="C64" s="21" t="s">
        <v>16</v>
      </c>
    </row>
    <row r="65" spans="1:3" ht="15.75" customHeight="1" x14ac:dyDescent="0.25">
      <c r="A65" s="21" t="s">
        <v>500</v>
      </c>
      <c r="B65" s="21" t="s">
        <v>501</v>
      </c>
      <c r="C65" s="21" t="s">
        <v>16</v>
      </c>
    </row>
    <row r="66" spans="1:3" ht="15.75" customHeight="1" x14ac:dyDescent="0.25">
      <c r="A66" s="21" t="s">
        <v>47</v>
      </c>
      <c r="B66" s="21" t="s">
        <v>48</v>
      </c>
      <c r="C66" s="21" t="s">
        <v>16</v>
      </c>
    </row>
    <row r="67" spans="1:3" ht="15.75" customHeight="1" x14ac:dyDescent="0.25">
      <c r="A67" s="21" t="s">
        <v>187</v>
      </c>
      <c r="B67" s="21" t="s">
        <v>188</v>
      </c>
      <c r="C67" s="21" t="s">
        <v>16</v>
      </c>
    </row>
    <row r="68" spans="1:3" ht="15.75" customHeight="1" x14ac:dyDescent="0.25">
      <c r="A68" s="21" t="s">
        <v>169</v>
      </c>
      <c r="B68" s="21" t="s">
        <v>170</v>
      </c>
      <c r="C68" s="21" t="s">
        <v>16</v>
      </c>
    </row>
    <row r="69" spans="1:3" ht="15.75" customHeight="1" x14ac:dyDescent="0.25">
      <c r="A69" s="54" t="s">
        <v>573</v>
      </c>
      <c r="B69" s="54" t="s">
        <v>574</v>
      </c>
      <c r="C69" s="54" t="s">
        <v>16</v>
      </c>
    </row>
    <row r="70" spans="1:3" ht="15.75" customHeight="1" x14ac:dyDescent="0.25">
      <c r="A70" s="54" t="s">
        <v>651</v>
      </c>
      <c r="B70" s="54" t="s">
        <v>652</v>
      </c>
      <c r="C70" s="54" t="s">
        <v>16</v>
      </c>
    </row>
    <row r="71" spans="1:3" ht="15.75" customHeight="1" x14ac:dyDescent="0.25">
      <c r="A71" s="54" t="s">
        <v>325</v>
      </c>
      <c r="B71" s="21" t="s">
        <v>326</v>
      </c>
      <c r="C71" s="21" t="s">
        <v>16</v>
      </c>
    </row>
    <row r="72" spans="1:3" ht="15.75" customHeight="1" x14ac:dyDescent="0.25">
      <c r="A72" s="21" t="s">
        <v>329</v>
      </c>
      <c r="B72" s="6" t="s">
        <v>846</v>
      </c>
      <c r="C72" s="21" t="s">
        <v>16</v>
      </c>
    </row>
    <row r="73" spans="1:3" ht="15.75" customHeight="1" x14ac:dyDescent="0.25">
      <c r="A73" s="21" t="s">
        <v>195</v>
      </c>
      <c r="B73" s="21" t="s">
        <v>196</v>
      </c>
      <c r="C73" s="21" t="s">
        <v>16</v>
      </c>
    </row>
    <row r="74" spans="1:3" ht="15.75" customHeight="1" x14ac:dyDescent="0.25">
      <c r="A74" s="21" t="s">
        <v>518</v>
      </c>
      <c r="B74" s="21" t="s">
        <v>519</v>
      </c>
      <c r="C74" s="21" t="s">
        <v>16</v>
      </c>
    </row>
    <row r="75" spans="1:3" ht="15.75" customHeight="1" x14ac:dyDescent="0.25">
      <c r="A75" s="21" t="s">
        <v>480</v>
      </c>
      <c r="B75" s="21" t="s">
        <v>481</v>
      </c>
      <c r="C75" s="21" t="s">
        <v>16</v>
      </c>
    </row>
    <row r="76" spans="1:3" ht="15.75" customHeight="1" x14ac:dyDescent="0.25">
      <c r="A76" s="21" t="s">
        <v>237</v>
      </c>
      <c r="B76" s="21" t="s">
        <v>238</v>
      </c>
      <c r="C76" s="21" t="s">
        <v>16</v>
      </c>
    </row>
    <row r="77" spans="1:3" ht="15.75" customHeight="1" x14ac:dyDescent="0.25">
      <c r="A77" s="21" t="s">
        <v>205</v>
      </c>
      <c r="B77" s="21" t="s">
        <v>206</v>
      </c>
      <c r="C77" s="21" t="s">
        <v>16</v>
      </c>
    </row>
    <row r="78" spans="1:3" ht="15.75" customHeight="1" x14ac:dyDescent="0.25">
      <c r="A78" s="21" t="s">
        <v>468</v>
      </c>
      <c r="B78" s="21" t="s">
        <v>469</v>
      </c>
      <c r="C78" s="21" t="s">
        <v>16</v>
      </c>
    </row>
    <row r="79" spans="1:3" ht="15.75" customHeight="1" x14ac:dyDescent="0.25">
      <c r="A79" s="21" t="s">
        <v>219</v>
      </c>
      <c r="B79" s="21" t="s">
        <v>220</v>
      </c>
      <c r="C79" s="21" t="s">
        <v>16</v>
      </c>
    </row>
    <row r="80" spans="1:3" ht="15.75" customHeight="1" x14ac:dyDescent="0.25">
      <c r="A80" s="21" t="s">
        <v>43</v>
      </c>
      <c r="B80" s="21" t="s">
        <v>44</v>
      </c>
      <c r="C80" s="21" t="s">
        <v>16</v>
      </c>
    </row>
    <row r="81" spans="1:3" ht="15.75" customHeight="1" x14ac:dyDescent="0.25">
      <c r="A81" s="21" t="s">
        <v>264</v>
      </c>
      <c r="B81" s="6" t="s">
        <v>841</v>
      </c>
      <c r="C81" s="21" t="s">
        <v>16</v>
      </c>
    </row>
    <row r="82" spans="1:3" ht="15.75" customHeight="1" x14ac:dyDescent="0.25">
      <c r="A82" s="54" t="s">
        <v>590</v>
      </c>
      <c r="B82" s="54" t="s">
        <v>591</v>
      </c>
      <c r="C82" s="54" t="s">
        <v>16</v>
      </c>
    </row>
    <row r="83" spans="1:3" ht="15.75" customHeight="1" x14ac:dyDescent="0.25">
      <c r="A83" s="21" t="s">
        <v>490</v>
      </c>
      <c r="B83" s="21" t="s">
        <v>491</v>
      </c>
      <c r="C83" s="21" t="s">
        <v>16</v>
      </c>
    </row>
    <row r="84" spans="1:3" ht="15.75" customHeight="1" x14ac:dyDescent="0.25">
      <c r="A84" s="21" t="s">
        <v>336</v>
      </c>
      <c r="B84" s="21" t="s">
        <v>337</v>
      </c>
      <c r="C84" s="21" t="s">
        <v>23</v>
      </c>
    </row>
    <row r="85" spans="1:3" ht="15.75" customHeight="1" x14ac:dyDescent="0.25">
      <c r="A85" s="21" t="s">
        <v>283</v>
      </c>
      <c r="B85" s="21" t="s">
        <v>284</v>
      </c>
      <c r="C85" s="21" t="s">
        <v>16</v>
      </c>
    </row>
    <row r="86" spans="1:3" ht="15.75" customHeight="1" x14ac:dyDescent="0.25">
      <c r="A86" s="54" t="s">
        <v>592</v>
      </c>
      <c r="B86" s="6" t="s">
        <v>843</v>
      </c>
      <c r="C86" s="54" t="s">
        <v>16</v>
      </c>
    </row>
    <row r="87" spans="1:3" ht="15.75" customHeight="1" x14ac:dyDescent="0.25">
      <c r="A87" s="21" t="s">
        <v>233</v>
      </c>
      <c r="B87" s="21" t="s">
        <v>234</v>
      </c>
      <c r="C87" s="21" t="s">
        <v>16</v>
      </c>
    </row>
    <row r="88" spans="1:3" ht="15.75" customHeight="1" x14ac:dyDescent="0.25">
      <c r="A88" s="63" t="s">
        <v>630</v>
      </c>
      <c r="B88" s="6" t="s">
        <v>845</v>
      </c>
      <c r="C88" s="54" t="s">
        <v>16</v>
      </c>
    </row>
    <row r="89" spans="1:3" ht="15.75" customHeight="1" x14ac:dyDescent="0.25">
      <c r="A89" s="54" t="s">
        <v>595</v>
      </c>
      <c r="B89" s="54" t="s">
        <v>596</v>
      </c>
      <c r="C89" s="54" t="s">
        <v>16</v>
      </c>
    </row>
    <row r="90" spans="1:3" ht="15.75" customHeight="1" x14ac:dyDescent="0.25">
      <c r="A90" s="21" t="s">
        <v>191</v>
      </c>
      <c r="B90" s="21" t="s">
        <v>192</v>
      </c>
      <c r="C90" s="21" t="s">
        <v>16</v>
      </c>
    </row>
    <row r="91" spans="1:3" ht="15.75" customHeight="1" x14ac:dyDescent="0.25">
      <c r="A91" s="21" t="s">
        <v>520</v>
      </c>
      <c r="B91" s="21" t="s">
        <v>521</v>
      </c>
      <c r="C91" s="21" t="s">
        <v>16</v>
      </c>
    </row>
    <row r="92" spans="1:3" ht="15.75" customHeight="1" x14ac:dyDescent="0.25">
      <c r="A92" s="21" t="s">
        <v>504</v>
      </c>
      <c r="B92" s="21" t="s">
        <v>505</v>
      </c>
      <c r="C92" s="21" t="s">
        <v>16</v>
      </c>
    </row>
    <row r="93" spans="1:3" ht="15.75" customHeight="1" x14ac:dyDescent="0.25">
      <c r="A93" s="21" t="s">
        <v>530</v>
      </c>
      <c r="B93" s="21" t="s">
        <v>531</v>
      </c>
      <c r="C93" s="21" t="s">
        <v>16</v>
      </c>
    </row>
    <row r="94" spans="1:3" ht="15.75" customHeight="1" x14ac:dyDescent="0.25">
      <c r="A94" s="21" t="s">
        <v>508</v>
      </c>
      <c r="B94" s="6" t="s">
        <v>850</v>
      </c>
      <c r="C94" s="21" t="s">
        <v>16</v>
      </c>
    </row>
    <row r="95" spans="1:3" ht="15.75" customHeight="1" x14ac:dyDescent="0.25">
      <c r="A95" s="21" t="s">
        <v>249</v>
      </c>
      <c r="B95" s="6" t="s">
        <v>851</v>
      </c>
      <c r="C95" s="21" t="s">
        <v>16</v>
      </c>
    </row>
    <row r="96" spans="1:3" ht="15.75" customHeight="1" x14ac:dyDescent="0.25">
      <c r="A96" s="21" t="s">
        <v>197</v>
      </c>
      <c r="B96" s="21" t="s">
        <v>198</v>
      </c>
      <c r="C96" s="21" t="s">
        <v>16</v>
      </c>
    </row>
    <row r="97" spans="1:3" ht="15.75" customHeight="1" x14ac:dyDescent="0.25">
      <c r="A97" s="21" t="s">
        <v>277</v>
      </c>
      <c r="B97" s="21" t="s">
        <v>278</v>
      </c>
      <c r="C97" s="21" t="s">
        <v>16</v>
      </c>
    </row>
    <row r="98" spans="1:3" ht="15.75" customHeight="1" x14ac:dyDescent="0.25">
      <c r="A98" s="21" t="s">
        <v>528</v>
      </c>
      <c r="B98" s="21" t="s">
        <v>529</v>
      </c>
      <c r="C98" s="21" t="s">
        <v>16</v>
      </c>
    </row>
    <row r="99" spans="1:3" ht="15.75" customHeight="1" x14ac:dyDescent="0.25">
      <c r="A99" s="61" t="s">
        <v>464</v>
      </c>
      <c r="B99" s="21" t="s">
        <v>465</v>
      </c>
      <c r="C99" s="21" t="s">
        <v>16</v>
      </c>
    </row>
    <row r="100" spans="1:3" ht="15.75" customHeight="1" x14ac:dyDescent="0.25">
      <c r="A100" s="21" t="s">
        <v>245</v>
      </c>
      <c r="B100" s="21" t="s">
        <v>246</v>
      </c>
      <c r="C100" s="21" t="s">
        <v>16</v>
      </c>
    </row>
    <row r="101" spans="1:3" ht="15.75" customHeight="1" x14ac:dyDescent="0.25">
      <c r="A101" s="21" t="s">
        <v>413</v>
      </c>
      <c r="B101" s="21" t="s">
        <v>414</v>
      </c>
      <c r="C101" s="21" t="s">
        <v>16</v>
      </c>
    </row>
    <row r="102" spans="1:3" ht="15.75" customHeight="1" x14ac:dyDescent="0.25">
      <c r="A102" s="54" t="s">
        <v>588</v>
      </c>
      <c r="B102" s="54" t="s">
        <v>589</v>
      </c>
      <c r="C102" s="54" t="s">
        <v>23</v>
      </c>
    </row>
    <row r="103" spans="1:3" ht="15.75" customHeight="1" x14ac:dyDescent="0.25">
      <c r="A103" s="61" t="s">
        <v>438</v>
      </c>
      <c r="B103" s="21" t="s">
        <v>439</v>
      </c>
      <c r="C103" s="21" t="s">
        <v>16</v>
      </c>
    </row>
    <row r="104" spans="1:3" ht="15.75" customHeight="1" x14ac:dyDescent="0.25">
      <c r="A104" s="54" t="s">
        <v>633</v>
      </c>
      <c r="B104" s="54" t="s">
        <v>634</v>
      </c>
      <c r="C104" s="54" t="s">
        <v>16</v>
      </c>
    </row>
    <row r="105" spans="1:3" ht="15.75" customHeight="1" x14ac:dyDescent="0.25">
      <c r="A105" s="61" t="s">
        <v>498</v>
      </c>
      <c r="B105" s="21" t="s">
        <v>499</v>
      </c>
      <c r="C105" s="21" t="s">
        <v>16</v>
      </c>
    </row>
    <row r="106" spans="1:3" ht="15.75" customHeight="1" x14ac:dyDescent="0.25">
      <c r="A106" s="21" t="s">
        <v>281</v>
      </c>
      <c r="B106" s="21" t="s">
        <v>282</v>
      </c>
      <c r="C106" s="21" t="s">
        <v>53</v>
      </c>
    </row>
    <row r="107" spans="1:3" ht="15.75" customHeight="1" x14ac:dyDescent="0.25">
      <c r="A107" s="21" t="s">
        <v>446</v>
      </c>
      <c r="B107" s="21" t="s">
        <v>447</v>
      </c>
      <c r="C107" s="21" t="s">
        <v>16</v>
      </c>
    </row>
    <row r="108" spans="1:3" ht="15.75" customHeight="1" x14ac:dyDescent="0.25">
      <c r="A108" s="62" t="s">
        <v>359</v>
      </c>
      <c r="B108" s="21" t="s">
        <v>360</v>
      </c>
      <c r="C108" s="21" t="s">
        <v>16</v>
      </c>
    </row>
    <row r="109" spans="1:3" ht="15.75" customHeight="1" x14ac:dyDescent="0.25">
      <c r="A109" s="21" t="s">
        <v>391</v>
      </c>
      <c r="B109" s="21" t="s">
        <v>392</v>
      </c>
      <c r="C109" s="21" t="s">
        <v>16</v>
      </c>
    </row>
    <row r="110" spans="1:3" ht="15.75" customHeight="1" x14ac:dyDescent="0.25">
      <c r="A110" s="61" t="s">
        <v>563</v>
      </c>
      <c r="B110" s="21" t="s">
        <v>564</v>
      </c>
      <c r="C110" s="21" t="s">
        <v>23</v>
      </c>
    </row>
    <row r="111" spans="1:3" ht="15.75" customHeight="1" x14ac:dyDescent="0.25">
      <c r="A111" s="21" t="s">
        <v>565</v>
      </c>
      <c r="B111" s="21" t="s">
        <v>566</v>
      </c>
      <c r="C111" s="21" t="s">
        <v>23</v>
      </c>
    </row>
    <row r="112" spans="1:3" ht="15.75" customHeight="1" x14ac:dyDescent="0.25">
      <c r="A112" s="21" t="s">
        <v>103</v>
      </c>
      <c r="B112" s="21" t="s">
        <v>104</v>
      </c>
      <c r="C112" s="21" t="s">
        <v>16</v>
      </c>
    </row>
    <row r="113" spans="1:3" ht="15.75" customHeight="1" x14ac:dyDescent="0.25">
      <c r="A113" s="54" t="s">
        <v>643</v>
      </c>
      <c r="B113" s="54" t="s">
        <v>644</v>
      </c>
      <c r="C113" s="54" t="s">
        <v>16</v>
      </c>
    </row>
    <row r="114" spans="1:3" ht="15.75" customHeight="1" x14ac:dyDescent="0.25">
      <c r="A114" s="21" t="s">
        <v>79</v>
      </c>
      <c r="B114" s="21" t="s">
        <v>80</v>
      </c>
      <c r="C114" s="21" t="s">
        <v>16</v>
      </c>
    </row>
    <row r="115" spans="1:3" ht="15.75" customHeight="1" x14ac:dyDescent="0.25">
      <c r="A115" s="21" t="s">
        <v>54</v>
      </c>
      <c r="B115" s="21" t="s">
        <v>55</v>
      </c>
      <c r="C115" s="21" t="s">
        <v>23</v>
      </c>
    </row>
    <row r="116" spans="1:3" ht="15.75" customHeight="1" x14ac:dyDescent="0.25">
      <c r="A116" s="21" t="s">
        <v>230</v>
      </c>
      <c r="B116" s="6" t="s">
        <v>856</v>
      </c>
      <c r="C116" s="21" t="s">
        <v>16</v>
      </c>
    </row>
    <row r="117" spans="1:3" ht="15.75" customHeight="1" x14ac:dyDescent="0.25">
      <c r="A117" s="54" t="s">
        <v>610</v>
      </c>
      <c r="B117" s="54" t="s">
        <v>611</v>
      </c>
      <c r="C117" s="54" t="s">
        <v>16</v>
      </c>
    </row>
    <row r="118" spans="1:3" ht="15.75" customHeight="1" x14ac:dyDescent="0.25">
      <c r="A118" s="21" t="s">
        <v>173</v>
      </c>
      <c r="B118" s="21" t="s">
        <v>174</v>
      </c>
      <c r="C118" s="21" t="s">
        <v>16</v>
      </c>
    </row>
    <row r="119" spans="1:3" ht="15.75" customHeight="1" x14ac:dyDescent="0.25">
      <c r="A119" s="54" t="s">
        <v>624</v>
      </c>
      <c r="B119" s="54" t="s">
        <v>625</v>
      </c>
      <c r="C119" s="54" t="s">
        <v>53</v>
      </c>
    </row>
    <row r="120" spans="1:3" ht="15.75" customHeight="1" x14ac:dyDescent="0.25">
      <c r="A120" s="21" t="s">
        <v>167</v>
      </c>
      <c r="B120" s="21" t="s">
        <v>168</v>
      </c>
      <c r="C120" s="21" t="s">
        <v>16</v>
      </c>
    </row>
    <row r="121" spans="1:3" ht="15.75" customHeight="1" x14ac:dyDescent="0.25">
      <c r="A121" s="21" t="s">
        <v>417</v>
      </c>
      <c r="B121" s="21" t="s">
        <v>418</v>
      </c>
      <c r="C121" s="21" t="s">
        <v>16</v>
      </c>
    </row>
    <row r="122" spans="1:3" ht="15.75" customHeight="1" x14ac:dyDescent="0.25">
      <c r="A122" s="21" t="s">
        <v>403</v>
      </c>
      <c r="B122" s="21" t="s">
        <v>404</v>
      </c>
      <c r="C122" s="21" t="s">
        <v>16</v>
      </c>
    </row>
    <row r="123" spans="1:3" ht="15.75" customHeight="1" x14ac:dyDescent="0.25">
      <c r="A123" s="21" t="s">
        <v>147</v>
      </c>
      <c r="B123" s="21" t="s">
        <v>148</v>
      </c>
      <c r="C123" s="21" t="s">
        <v>149</v>
      </c>
    </row>
    <row r="124" spans="1:3" ht="15.75" customHeight="1" x14ac:dyDescent="0.25">
      <c r="A124" s="21" t="s">
        <v>49</v>
      </c>
      <c r="B124" s="21" t="s">
        <v>50</v>
      </c>
      <c r="C124" s="21" t="s">
        <v>53</v>
      </c>
    </row>
    <row r="125" spans="1:3" ht="15" customHeight="1" x14ac:dyDescent="0.25">
      <c r="A125" s="21" t="s">
        <v>488</v>
      </c>
      <c r="B125" s="21" t="s">
        <v>489</v>
      </c>
      <c r="C125" s="21" t="s">
        <v>16</v>
      </c>
    </row>
    <row r="126" spans="1:3" ht="15.75" customHeight="1" x14ac:dyDescent="0.25">
      <c r="A126" s="21" t="s">
        <v>99</v>
      </c>
      <c r="B126" s="21" t="s">
        <v>100</v>
      </c>
      <c r="C126" s="21" t="s">
        <v>16</v>
      </c>
    </row>
    <row r="127" spans="1:3" ht="15.75" customHeight="1" x14ac:dyDescent="0.25">
      <c r="A127" s="21" t="s">
        <v>399</v>
      </c>
      <c r="B127" s="21" t="s">
        <v>400</v>
      </c>
      <c r="C127" s="21" t="s">
        <v>16</v>
      </c>
    </row>
    <row r="128" spans="1:3" ht="15.75" customHeight="1" x14ac:dyDescent="0.25">
      <c r="A128" s="21" t="s">
        <v>135</v>
      </c>
      <c r="B128" s="21" t="s">
        <v>136</v>
      </c>
      <c r="C128" s="21" t="s">
        <v>16</v>
      </c>
    </row>
    <row r="129" spans="1:3" ht="15.75" customHeight="1" x14ac:dyDescent="0.25">
      <c r="A129" s="21" t="s">
        <v>56</v>
      </c>
      <c r="B129" s="21" t="s">
        <v>57</v>
      </c>
      <c r="C129" s="21" t="s">
        <v>53</v>
      </c>
    </row>
    <row r="130" spans="1:3" ht="15.75" customHeight="1" x14ac:dyDescent="0.25">
      <c r="A130" s="21" t="s">
        <v>395</v>
      </c>
      <c r="B130" s="21" t="s">
        <v>396</v>
      </c>
      <c r="C130" s="21" t="s">
        <v>53</v>
      </c>
    </row>
    <row r="131" spans="1:3" ht="15.75" customHeight="1" x14ac:dyDescent="0.25">
      <c r="A131" s="21" t="s">
        <v>211</v>
      </c>
      <c r="B131" s="21" t="s">
        <v>212</v>
      </c>
      <c r="C131" s="21" t="s">
        <v>180</v>
      </c>
    </row>
    <row r="132" spans="1:3" ht="15.75" customHeight="1" x14ac:dyDescent="0.25">
      <c r="A132" s="21" t="s">
        <v>164</v>
      </c>
      <c r="B132" s="21" t="s">
        <v>165</v>
      </c>
      <c r="C132" s="21" t="s">
        <v>166</v>
      </c>
    </row>
    <row r="133" spans="1:3" ht="15.75" customHeight="1" x14ac:dyDescent="0.25">
      <c r="A133" s="54" t="s">
        <v>647</v>
      </c>
      <c r="B133" s="54" t="s">
        <v>648</v>
      </c>
      <c r="C133" s="54" t="s">
        <v>16</v>
      </c>
    </row>
    <row r="134" spans="1:3" ht="15.75" customHeight="1" x14ac:dyDescent="0.25">
      <c r="A134" s="59" t="s">
        <v>150</v>
      </c>
      <c r="B134" s="21" t="s">
        <v>151</v>
      </c>
      <c r="C134" s="21" t="s">
        <v>53</v>
      </c>
    </row>
    <row r="135" spans="1:3" ht="15.75" customHeight="1" x14ac:dyDescent="0.25">
      <c r="A135" s="54" t="s">
        <v>578</v>
      </c>
      <c r="B135" s="54" t="s">
        <v>579</v>
      </c>
      <c r="C135" s="54" t="s">
        <v>16</v>
      </c>
    </row>
    <row r="136" spans="1:3" ht="15.75" customHeight="1" x14ac:dyDescent="0.25">
      <c r="A136" s="21" t="s">
        <v>370</v>
      </c>
      <c r="B136" s="21" t="s">
        <v>371</v>
      </c>
      <c r="C136" s="21" t="s">
        <v>16</v>
      </c>
    </row>
    <row r="137" spans="1:3" ht="15.75" customHeight="1" x14ac:dyDescent="0.25">
      <c r="A137" s="21" t="s">
        <v>295</v>
      </c>
      <c r="B137" s="21" t="s">
        <v>296</v>
      </c>
      <c r="C137" s="21" t="s">
        <v>16</v>
      </c>
    </row>
    <row r="138" spans="1:3" ht="15.75" customHeight="1" x14ac:dyDescent="0.25">
      <c r="A138" s="21" t="s">
        <v>17</v>
      </c>
      <c r="B138" s="21" t="s">
        <v>18</v>
      </c>
      <c r="C138" s="21" t="s">
        <v>16</v>
      </c>
    </row>
    <row r="139" spans="1:3" ht="15.75" customHeight="1" x14ac:dyDescent="0.25">
      <c r="A139" s="21" t="s">
        <v>561</v>
      </c>
      <c r="B139" s="21" t="s">
        <v>562</v>
      </c>
      <c r="C139" s="21" t="s">
        <v>16</v>
      </c>
    </row>
    <row r="140" spans="1:3" ht="15.75" customHeight="1" x14ac:dyDescent="0.25">
      <c r="A140" s="21" t="s">
        <v>436</v>
      </c>
      <c r="B140" s="21" t="s">
        <v>437</v>
      </c>
      <c r="C140" s="21" t="s">
        <v>16</v>
      </c>
    </row>
    <row r="141" spans="1:3" ht="15.75" customHeight="1" x14ac:dyDescent="0.25">
      <c r="A141" s="54" t="s">
        <v>626</v>
      </c>
      <c r="B141" s="54" t="s">
        <v>627</v>
      </c>
      <c r="C141" s="54" t="s">
        <v>53</v>
      </c>
    </row>
    <row r="142" spans="1:3" ht="15.75" customHeight="1" x14ac:dyDescent="0.25">
      <c r="A142" s="21" t="s">
        <v>261</v>
      </c>
      <c r="B142" s="6" t="s">
        <v>866</v>
      </c>
      <c r="C142" s="21" t="s">
        <v>23</v>
      </c>
    </row>
    <row r="143" spans="1:3" ht="15.75" customHeight="1" x14ac:dyDescent="0.25">
      <c r="A143" s="21" t="s">
        <v>551</v>
      </c>
      <c r="B143" s="21" t="s">
        <v>552</v>
      </c>
      <c r="C143" s="21" t="s">
        <v>166</v>
      </c>
    </row>
    <row r="144" spans="1:3" ht="15.75" customHeight="1" x14ac:dyDescent="0.25">
      <c r="A144" s="59" t="s">
        <v>434</v>
      </c>
      <c r="B144" s="21" t="s">
        <v>435</v>
      </c>
      <c r="C144" s="21" t="s">
        <v>16</v>
      </c>
    </row>
    <row r="145" spans="1:3" ht="15.75" customHeight="1" x14ac:dyDescent="0.25">
      <c r="A145" s="21" t="s">
        <v>64</v>
      </c>
      <c r="B145" s="21" t="s">
        <v>65</v>
      </c>
      <c r="C145" s="21" t="s">
        <v>53</v>
      </c>
    </row>
    <row r="146" spans="1:3" ht="15.75" customHeight="1" x14ac:dyDescent="0.25">
      <c r="A146" s="21" t="s">
        <v>156</v>
      </c>
      <c r="B146" s="21" t="s">
        <v>157</v>
      </c>
      <c r="C146" s="21" t="s">
        <v>23</v>
      </c>
    </row>
    <row r="147" spans="1:3" ht="15.75" customHeight="1" x14ac:dyDescent="0.25">
      <c r="A147" s="61" t="s">
        <v>317</v>
      </c>
      <c r="B147" s="21" t="s">
        <v>318</v>
      </c>
      <c r="C147" s="21" t="s">
        <v>16</v>
      </c>
    </row>
    <row r="148" spans="1:3" ht="15.75" customHeight="1" x14ac:dyDescent="0.25">
      <c r="A148" s="21" t="s">
        <v>207</v>
      </c>
      <c r="B148" s="21" t="s">
        <v>208</v>
      </c>
      <c r="C148" s="21" t="s">
        <v>16</v>
      </c>
    </row>
    <row r="149" spans="1:3" ht="15.75" customHeight="1" x14ac:dyDescent="0.25">
      <c r="A149" s="21" t="s">
        <v>478</v>
      </c>
      <c r="B149" s="21" t="s">
        <v>479</v>
      </c>
      <c r="C149" s="21" t="s">
        <v>16</v>
      </c>
    </row>
    <row r="150" spans="1:3" ht="15.75" customHeight="1" x14ac:dyDescent="0.25">
      <c r="A150" s="21" t="s">
        <v>338</v>
      </c>
      <c r="B150" s="21" t="s">
        <v>339</v>
      </c>
      <c r="C150" s="21" t="s">
        <v>16</v>
      </c>
    </row>
    <row r="151" spans="1:3" ht="15.75" customHeight="1" x14ac:dyDescent="0.25">
      <c r="A151" s="21" t="s">
        <v>496</v>
      </c>
      <c r="B151" s="21" t="s">
        <v>497</v>
      </c>
      <c r="C151" s="21" t="s">
        <v>23</v>
      </c>
    </row>
    <row r="152" spans="1:3" ht="15.75" customHeight="1" x14ac:dyDescent="0.25">
      <c r="A152" s="21" t="s">
        <v>342</v>
      </c>
      <c r="B152" s="21" t="s">
        <v>343</v>
      </c>
      <c r="C152" s="21" t="s">
        <v>16</v>
      </c>
    </row>
    <row r="153" spans="1:3" ht="15.75" customHeight="1" x14ac:dyDescent="0.25">
      <c r="A153" s="54" t="s">
        <v>616</v>
      </c>
      <c r="B153" s="54" t="s">
        <v>617</v>
      </c>
      <c r="C153" s="54" t="s">
        <v>16</v>
      </c>
    </row>
    <row r="154" spans="1:3" ht="15.75" customHeight="1" x14ac:dyDescent="0.25">
      <c r="A154" s="61" t="s">
        <v>466</v>
      </c>
      <c r="B154" s="21" t="s">
        <v>467</v>
      </c>
      <c r="C154" s="21" t="s">
        <v>16</v>
      </c>
    </row>
    <row r="155" spans="1:3" ht="15.75" customHeight="1" x14ac:dyDescent="0.25">
      <c r="A155" s="21" t="s">
        <v>374</v>
      </c>
      <c r="B155" s="21" t="s">
        <v>375</v>
      </c>
      <c r="C155" s="21" t="s">
        <v>16</v>
      </c>
    </row>
    <row r="156" spans="1:3" ht="15.75" customHeight="1" x14ac:dyDescent="0.25">
      <c r="A156" s="21" t="s">
        <v>474</v>
      </c>
      <c r="B156" s="21" t="s">
        <v>475</v>
      </c>
      <c r="C156" s="21" t="s">
        <v>16</v>
      </c>
    </row>
    <row r="157" spans="1:3" ht="15.75" customHeight="1" x14ac:dyDescent="0.25">
      <c r="A157" s="21" t="s">
        <v>539</v>
      </c>
      <c r="B157" s="21" t="s">
        <v>540</v>
      </c>
      <c r="C157" s="21" t="s">
        <v>16</v>
      </c>
    </row>
    <row r="158" spans="1:3" ht="15.75" customHeight="1" x14ac:dyDescent="0.25">
      <c r="A158" s="21" t="s">
        <v>319</v>
      </c>
      <c r="B158" s="21" t="s">
        <v>320</v>
      </c>
      <c r="C158" s="21" t="s">
        <v>23</v>
      </c>
    </row>
    <row r="159" spans="1:3" ht="15.75" customHeight="1" x14ac:dyDescent="0.25">
      <c r="A159" s="54" t="s">
        <v>597</v>
      </c>
      <c r="B159" s="6" t="s">
        <v>883</v>
      </c>
      <c r="C159" s="54" t="s">
        <v>16</v>
      </c>
    </row>
    <row r="160" spans="1:3" ht="15.75" customHeight="1" x14ac:dyDescent="0.25">
      <c r="A160" s="21" t="s">
        <v>158</v>
      </c>
      <c r="B160" s="21" t="s">
        <v>159</v>
      </c>
      <c r="C160" s="21" t="s">
        <v>16</v>
      </c>
    </row>
    <row r="161" spans="1:3" ht="15.75" customHeight="1" x14ac:dyDescent="0.25">
      <c r="A161" s="21" t="s">
        <v>301</v>
      </c>
      <c r="B161" s="21" t="s">
        <v>302</v>
      </c>
      <c r="C161" s="21" t="s">
        <v>16</v>
      </c>
    </row>
    <row r="162" spans="1:3" ht="15.75" customHeight="1" x14ac:dyDescent="0.25">
      <c r="A162" s="59" t="s">
        <v>87</v>
      </c>
      <c r="B162" s="6" t="s">
        <v>822</v>
      </c>
      <c r="C162" s="21" t="s">
        <v>16</v>
      </c>
    </row>
    <row r="163" spans="1:3" ht="15.75" customHeight="1" x14ac:dyDescent="0.25">
      <c r="A163" s="59" t="s">
        <v>258</v>
      </c>
      <c r="B163" s="6" t="s">
        <v>821</v>
      </c>
      <c r="C163" s="21" t="s">
        <v>16</v>
      </c>
    </row>
    <row r="164" spans="1:3" ht="15.75" customHeight="1" x14ac:dyDescent="0.25">
      <c r="A164" s="54" t="s">
        <v>639</v>
      </c>
      <c r="B164" s="54" t="s">
        <v>640</v>
      </c>
      <c r="C164" s="54" t="s">
        <v>16</v>
      </c>
    </row>
    <row r="165" spans="1:3" ht="15.75" customHeight="1" x14ac:dyDescent="0.25">
      <c r="A165" s="54" t="s">
        <v>612</v>
      </c>
      <c r="B165" s="54" t="s">
        <v>613</v>
      </c>
      <c r="C165" s="54" t="s">
        <v>16</v>
      </c>
    </row>
    <row r="166" spans="1:3" ht="15.75" customHeight="1" x14ac:dyDescent="0.25">
      <c r="A166" s="21" t="s">
        <v>25</v>
      </c>
      <c r="B166" s="21" t="s">
        <v>26</v>
      </c>
      <c r="C166" s="21" t="s">
        <v>16</v>
      </c>
    </row>
    <row r="167" spans="1:3" ht="15.75" customHeight="1" x14ac:dyDescent="0.25">
      <c r="A167" s="54" t="s">
        <v>620</v>
      </c>
      <c r="B167" s="54" t="s">
        <v>621</v>
      </c>
      <c r="C167" s="54" t="s">
        <v>16</v>
      </c>
    </row>
    <row r="168" spans="1:3" ht="15.75" customHeight="1" x14ac:dyDescent="0.25">
      <c r="A168" s="21" t="s">
        <v>383</v>
      </c>
      <c r="B168" s="21" t="s">
        <v>384</v>
      </c>
      <c r="C168" s="21" t="s">
        <v>16</v>
      </c>
    </row>
    <row r="169" spans="1:3" ht="15.75" customHeight="1" x14ac:dyDescent="0.25">
      <c r="A169" s="21" t="s">
        <v>252</v>
      </c>
      <c r="B169" s="6" t="s">
        <v>880</v>
      </c>
      <c r="C169" s="21" t="s">
        <v>16</v>
      </c>
    </row>
    <row r="170" spans="1:3" ht="15.75" customHeight="1" x14ac:dyDescent="0.25">
      <c r="A170" s="21" t="s">
        <v>511</v>
      </c>
      <c r="B170" s="21" t="s">
        <v>512</v>
      </c>
      <c r="C170" s="21" t="s">
        <v>16</v>
      </c>
    </row>
    <row r="171" spans="1:3" ht="15.75" customHeight="1" x14ac:dyDescent="0.25">
      <c r="A171" s="21" t="s">
        <v>557</v>
      </c>
      <c r="B171" s="21" t="s">
        <v>558</v>
      </c>
      <c r="C171" s="21" t="s">
        <v>16</v>
      </c>
    </row>
    <row r="172" spans="1:3" ht="15.75" customHeight="1" x14ac:dyDescent="0.25">
      <c r="A172" s="21" t="s">
        <v>526</v>
      </c>
      <c r="B172" s="21" t="s">
        <v>527</v>
      </c>
      <c r="C172" s="21" t="s">
        <v>16</v>
      </c>
    </row>
    <row r="173" spans="1:3" ht="15.75" customHeight="1" x14ac:dyDescent="0.25">
      <c r="A173" s="54" t="s">
        <v>604</v>
      </c>
      <c r="B173" s="54" t="s">
        <v>605</v>
      </c>
      <c r="C173" s="54" t="s">
        <v>16</v>
      </c>
    </row>
    <row r="174" spans="1:3" ht="15.75" customHeight="1" x14ac:dyDescent="0.25">
      <c r="A174" s="21" t="s">
        <v>305</v>
      </c>
      <c r="B174" s="21" t="s">
        <v>306</v>
      </c>
      <c r="C174" s="21" t="s">
        <v>16</v>
      </c>
    </row>
    <row r="175" spans="1:3" ht="15.75" customHeight="1" x14ac:dyDescent="0.25">
      <c r="A175" s="54" t="s">
        <v>608</v>
      </c>
      <c r="B175" s="54" t="s">
        <v>609</v>
      </c>
      <c r="C175" s="54" t="s">
        <v>23</v>
      </c>
    </row>
    <row r="176" spans="1:3" ht="15.75" customHeight="1" x14ac:dyDescent="0.25">
      <c r="A176" s="54" t="s">
        <v>628</v>
      </c>
      <c r="B176" s="54" t="s">
        <v>629</v>
      </c>
      <c r="C176" s="54" t="s">
        <v>16</v>
      </c>
    </row>
    <row r="177" spans="1:3" ht="15.75" customHeight="1" x14ac:dyDescent="0.25">
      <c r="A177" s="21" t="s">
        <v>107</v>
      </c>
      <c r="B177" s="21" t="s">
        <v>108</v>
      </c>
      <c r="C177" s="21" t="s">
        <v>16</v>
      </c>
    </row>
    <row r="178" spans="1:3" ht="15.75" customHeight="1" x14ac:dyDescent="0.25">
      <c r="A178" s="21" t="s">
        <v>133</v>
      </c>
      <c r="B178" s="21" t="s">
        <v>134</v>
      </c>
      <c r="C178" s="21" t="s">
        <v>16</v>
      </c>
    </row>
    <row r="179" spans="1:3" ht="15.75" customHeight="1" x14ac:dyDescent="0.25">
      <c r="A179" s="21" t="s">
        <v>444</v>
      </c>
      <c r="B179" s="21" t="s">
        <v>445</v>
      </c>
      <c r="C179" s="21" t="s">
        <v>16</v>
      </c>
    </row>
    <row r="180" spans="1:3" ht="15.75" customHeight="1" x14ac:dyDescent="0.25">
      <c r="A180" s="21" t="s">
        <v>376</v>
      </c>
      <c r="B180" s="21" t="s">
        <v>806</v>
      </c>
      <c r="C180" s="21" t="s">
        <v>16</v>
      </c>
    </row>
    <row r="181" spans="1:3" ht="15.75" customHeight="1" x14ac:dyDescent="0.25">
      <c r="A181" s="21" t="s">
        <v>323</v>
      </c>
      <c r="B181" s="21" t="s">
        <v>324</v>
      </c>
      <c r="C181" s="21" t="s">
        <v>16</v>
      </c>
    </row>
    <row r="182" spans="1:3" ht="15.75" customHeight="1" x14ac:dyDescent="0.25">
      <c r="A182" s="21" t="s">
        <v>332</v>
      </c>
      <c r="B182" s="21" t="s">
        <v>333</v>
      </c>
      <c r="C182" s="21" t="s">
        <v>16</v>
      </c>
    </row>
    <row r="183" spans="1:3" ht="15.75" customHeight="1" x14ac:dyDescent="0.25">
      <c r="A183" s="21" t="s">
        <v>448</v>
      </c>
      <c r="B183" s="21" t="s">
        <v>449</v>
      </c>
      <c r="C183" s="21" t="s">
        <v>16</v>
      </c>
    </row>
    <row r="184" spans="1:3" ht="15.75" customHeight="1" x14ac:dyDescent="0.25">
      <c r="A184" s="21" t="s">
        <v>506</v>
      </c>
      <c r="B184" s="21" t="s">
        <v>507</v>
      </c>
      <c r="C184" s="21" t="s">
        <v>16</v>
      </c>
    </row>
    <row r="185" spans="1:3" ht="15.75" customHeight="1" x14ac:dyDescent="0.25">
      <c r="A185" s="21" t="s">
        <v>476</v>
      </c>
      <c r="B185" s="21" t="s">
        <v>477</v>
      </c>
      <c r="C185" s="21" t="s">
        <v>16</v>
      </c>
    </row>
    <row r="186" spans="1:3" ht="15.75" customHeight="1" x14ac:dyDescent="0.25">
      <c r="A186" s="54" t="s">
        <v>584</v>
      </c>
      <c r="B186" s="54" t="s">
        <v>585</v>
      </c>
      <c r="C186" s="54" t="s">
        <v>23</v>
      </c>
    </row>
    <row r="187" spans="1:3" ht="15.75" customHeight="1" x14ac:dyDescent="0.25">
      <c r="A187" s="21" t="s">
        <v>125</v>
      </c>
      <c r="B187" s="21" t="s">
        <v>126</v>
      </c>
      <c r="C187" s="21" t="s">
        <v>23</v>
      </c>
    </row>
    <row r="188" spans="1:3" ht="15.75" customHeight="1" x14ac:dyDescent="0.25">
      <c r="A188" s="54" t="s">
        <v>582</v>
      </c>
      <c r="B188" s="54" t="s">
        <v>583</v>
      </c>
      <c r="C188" s="54" t="s">
        <v>23</v>
      </c>
    </row>
    <row r="189" spans="1:3" ht="15.75" customHeight="1" x14ac:dyDescent="0.25">
      <c r="A189" s="21" t="s">
        <v>131</v>
      </c>
      <c r="B189" s="21" t="s">
        <v>132</v>
      </c>
      <c r="C189" s="21" t="s">
        <v>23</v>
      </c>
    </row>
    <row r="190" spans="1:3" ht="15.75" customHeight="1" x14ac:dyDescent="0.25">
      <c r="A190" s="54" t="s">
        <v>586</v>
      </c>
      <c r="B190" s="54" t="s">
        <v>587</v>
      </c>
      <c r="C190" s="54" t="s">
        <v>23</v>
      </c>
    </row>
    <row r="191" spans="1:3" ht="15.75" customHeight="1" x14ac:dyDescent="0.25">
      <c r="A191" s="59" t="s">
        <v>559</v>
      </c>
      <c r="B191" s="21" t="s">
        <v>560</v>
      </c>
      <c r="C191" s="21" t="s">
        <v>23</v>
      </c>
    </row>
    <row r="192" spans="1:3" ht="15.75" customHeight="1" x14ac:dyDescent="0.25">
      <c r="A192" s="54" t="s">
        <v>614</v>
      </c>
      <c r="B192" s="54" t="s">
        <v>615</v>
      </c>
      <c r="C192" s="54" t="s">
        <v>23</v>
      </c>
    </row>
    <row r="193" spans="1:3" ht="15.75" customHeight="1" x14ac:dyDescent="0.25">
      <c r="A193" s="21" t="s">
        <v>454</v>
      </c>
      <c r="B193" s="21" t="s">
        <v>455</v>
      </c>
      <c r="C193" s="21" t="s">
        <v>16</v>
      </c>
    </row>
    <row r="194" spans="1:3" ht="15.75" customHeight="1" x14ac:dyDescent="0.25">
      <c r="A194" s="21" t="s">
        <v>452</v>
      </c>
      <c r="B194" s="21" t="s">
        <v>453</v>
      </c>
      <c r="C194" s="21" t="s">
        <v>16</v>
      </c>
    </row>
    <row r="195" spans="1:3" ht="15.75" customHeight="1" x14ac:dyDescent="0.25">
      <c r="A195" s="21" t="s">
        <v>199</v>
      </c>
      <c r="B195" s="21" t="s">
        <v>200</v>
      </c>
      <c r="C195" s="21" t="s">
        <v>16</v>
      </c>
    </row>
    <row r="196" spans="1:3" ht="15.75" customHeight="1" x14ac:dyDescent="0.25">
      <c r="A196" s="54" t="s">
        <v>600</v>
      </c>
      <c r="B196" s="54" t="s">
        <v>601</v>
      </c>
      <c r="C196" s="54" t="s">
        <v>16</v>
      </c>
    </row>
    <row r="197" spans="1:3" ht="15.75" customHeight="1" x14ac:dyDescent="0.25">
      <c r="A197" s="21" t="s">
        <v>215</v>
      </c>
      <c r="B197" s="21" t="s">
        <v>216</v>
      </c>
      <c r="C197" s="21" t="s">
        <v>16</v>
      </c>
    </row>
    <row r="198" spans="1:3" ht="15.75" customHeight="1" x14ac:dyDescent="0.25">
      <c r="A198" s="59" t="s">
        <v>379</v>
      </c>
      <c r="B198" s="21" t="s">
        <v>380</v>
      </c>
      <c r="C198" s="21" t="s">
        <v>16</v>
      </c>
    </row>
    <row r="199" spans="1:3" ht="15.75" customHeight="1" x14ac:dyDescent="0.25">
      <c r="A199" s="21" t="s">
        <v>346</v>
      </c>
      <c r="B199" s="21" t="s">
        <v>347</v>
      </c>
      <c r="C199" s="21" t="s">
        <v>16</v>
      </c>
    </row>
    <row r="200" spans="1:3" ht="15.75" customHeight="1" x14ac:dyDescent="0.25">
      <c r="A200" s="21" t="s">
        <v>350</v>
      </c>
      <c r="B200" s="21" t="s">
        <v>351</v>
      </c>
      <c r="C200" s="21" t="s">
        <v>23</v>
      </c>
    </row>
    <row r="201" spans="1:3" ht="15.75" customHeight="1" x14ac:dyDescent="0.25">
      <c r="A201" s="21" t="s">
        <v>241</v>
      </c>
      <c r="B201" s="21" t="s">
        <v>242</v>
      </c>
      <c r="C201" s="21" t="s">
        <v>16</v>
      </c>
    </row>
    <row r="202" spans="1:3" ht="15.75" customHeight="1" x14ac:dyDescent="0.25">
      <c r="A202" s="21" t="s">
        <v>423</v>
      </c>
      <c r="B202" s="21" t="s">
        <v>424</v>
      </c>
      <c r="C202" s="21" t="s">
        <v>16</v>
      </c>
    </row>
    <row r="203" spans="1:3" ht="15.75" customHeight="1" x14ac:dyDescent="0.25">
      <c r="A203" s="21" t="s">
        <v>109</v>
      </c>
      <c r="B203" s="21" t="s">
        <v>110</v>
      </c>
      <c r="C203" s="21" t="s">
        <v>16</v>
      </c>
    </row>
    <row r="204" spans="1:3" ht="15.75" customHeight="1" x14ac:dyDescent="0.25">
      <c r="A204" s="21" t="s">
        <v>185</v>
      </c>
      <c r="B204" s="21" t="s">
        <v>186</v>
      </c>
      <c r="C204" s="21" t="s">
        <v>180</v>
      </c>
    </row>
    <row r="205" spans="1:3" ht="15.75" customHeight="1" x14ac:dyDescent="0.25">
      <c r="A205" s="59" t="s">
        <v>217</v>
      </c>
      <c r="B205" s="21" t="s">
        <v>218</v>
      </c>
      <c r="C205" s="21" t="s">
        <v>16</v>
      </c>
    </row>
    <row r="206" spans="1:3" ht="15.75" customHeight="1" x14ac:dyDescent="0.25">
      <c r="A206" s="21" t="s">
        <v>223</v>
      </c>
      <c r="B206" s="21" t="s">
        <v>224</v>
      </c>
      <c r="C206" s="21" t="s">
        <v>16</v>
      </c>
    </row>
    <row r="207" spans="1:3" ht="15.75" customHeight="1" x14ac:dyDescent="0.25">
      <c r="A207" s="21" t="s">
        <v>121</v>
      </c>
      <c r="B207" s="21" t="s">
        <v>122</v>
      </c>
      <c r="C207" s="21" t="s">
        <v>53</v>
      </c>
    </row>
    <row r="208" spans="1:3" ht="15.75" customHeight="1" x14ac:dyDescent="0.25">
      <c r="A208" s="21" t="s">
        <v>71</v>
      </c>
      <c r="B208" s="21" t="s">
        <v>72</v>
      </c>
      <c r="C208" s="21" t="s">
        <v>16</v>
      </c>
    </row>
    <row r="209" spans="1:3" ht="15.75" customHeight="1" x14ac:dyDescent="0.25">
      <c r="A209" s="54" t="s">
        <v>567</v>
      </c>
      <c r="B209" s="54" t="s">
        <v>568</v>
      </c>
      <c r="C209" s="54" t="s">
        <v>16</v>
      </c>
    </row>
    <row r="210" spans="1:3" ht="15.75" customHeight="1" x14ac:dyDescent="0.25">
      <c r="A210" s="21" t="s">
        <v>387</v>
      </c>
      <c r="B210" s="21" t="s">
        <v>388</v>
      </c>
      <c r="C210" s="21" t="s">
        <v>16</v>
      </c>
    </row>
    <row r="211" spans="1:3" ht="15.75" customHeight="1" x14ac:dyDescent="0.25">
      <c r="A211" s="21" t="s">
        <v>127</v>
      </c>
      <c r="B211" s="21" t="s">
        <v>128</v>
      </c>
      <c r="C211" s="21" t="s">
        <v>16</v>
      </c>
    </row>
    <row r="212" spans="1:3" ht="15.75" customHeight="1" x14ac:dyDescent="0.25">
      <c r="A212" s="54"/>
      <c r="B212" s="54"/>
      <c r="C212" s="54"/>
    </row>
    <row r="213" spans="1:3" ht="15.75" customHeight="1" x14ac:dyDescent="0.25">
      <c r="A213" s="54"/>
      <c r="B213" s="54"/>
      <c r="C213" s="54"/>
    </row>
    <row r="214" spans="1:3" ht="15.75" customHeight="1" x14ac:dyDescent="0.25">
      <c r="A214" s="54"/>
      <c r="B214" s="54"/>
      <c r="C214" s="54"/>
    </row>
    <row r="215" spans="1:3" ht="15.75" customHeight="1" x14ac:dyDescent="0.25">
      <c r="A215" s="54"/>
      <c r="B215" s="54"/>
      <c r="C215" s="54"/>
    </row>
    <row r="216" spans="1:3" ht="15.75" customHeight="1" x14ac:dyDescent="0.25">
      <c r="A216" s="54"/>
      <c r="B216" s="54"/>
      <c r="C216" s="54"/>
    </row>
    <row r="217" spans="1:3" ht="15.75" customHeight="1" x14ac:dyDescent="0.25">
      <c r="A217" s="54"/>
      <c r="B217" s="54"/>
      <c r="C217" s="54"/>
    </row>
    <row r="218" spans="1:3" ht="15.75" customHeight="1" x14ac:dyDescent="0.25">
      <c r="A218" s="54"/>
      <c r="B218" s="54"/>
      <c r="C218" s="54"/>
    </row>
    <row r="219" spans="1:3" ht="15.75" customHeight="1" x14ac:dyDescent="0.25">
      <c r="A219" s="54"/>
      <c r="B219" s="54"/>
      <c r="C219" s="54"/>
    </row>
    <row r="220" spans="1:3" ht="15.75" customHeight="1" x14ac:dyDescent="0.25">
      <c r="A220" s="54"/>
      <c r="B220" s="54"/>
      <c r="C220" s="54"/>
    </row>
    <row r="221" spans="1:3" ht="15.75" customHeight="1" x14ac:dyDescent="0.25">
      <c r="A221" s="54"/>
      <c r="B221" s="54"/>
      <c r="C221" s="54"/>
    </row>
    <row r="222" spans="1:3" ht="15.75" customHeight="1" x14ac:dyDescent="0.25">
      <c r="A222" s="54"/>
      <c r="B222" s="54"/>
      <c r="C222" s="54"/>
    </row>
    <row r="223" spans="1:3" ht="15.75" customHeight="1" x14ac:dyDescent="0.25">
      <c r="A223" s="54"/>
      <c r="B223" s="54"/>
      <c r="C223" s="54"/>
    </row>
    <row r="224" spans="1:3" ht="15.75" customHeight="1" x14ac:dyDescent="0.25">
      <c r="A224" s="54"/>
      <c r="B224" s="54"/>
      <c r="C224" s="54"/>
    </row>
    <row r="225" spans="1:3" ht="15.75" customHeight="1" x14ac:dyDescent="0.25">
      <c r="A225" s="54"/>
      <c r="B225" s="54"/>
      <c r="C225" s="54"/>
    </row>
    <row r="226" spans="1:3" ht="15.75" customHeight="1" x14ac:dyDescent="0.25">
      <c r="A226" s="54"/>
      <c r="B226" s="54"/>
      <c r="C226" s="54"/>
    </row>
    <row r="227" spans="1:3" ht="15.75" customHeight="1" x14ac:dyDescent="0.25">
      <c r="A227" s="54"/>
      <c r="B227" s="54"/>
      <c r="C227" s="54"/>
    </row>
    <row r="228" spans="1:3" ht="15.75" customHeight="1" x14ac:dyDescent="0.25">
      <c r="A228" s="54"/>
      <c r="B228" s="54"/>
      <c r="C228" s="54"/>
    </row>
    <row r="229" spans="1:3" ht="15.75" customHeight="1" x14ac:dyDescent="0.25">
      <c r="A229" s="54"/>
      <c r="B229" s="54"/>
      <c r="C229" s="54"/>
    </row>
    <row r="230" spans="1:3" ht="15.75" customHeight="1" x14ac:dyDescent="0.25">
      <c r="A230" s="54"/>
      <c r="B230" s="54"/>
      <c r="C230" s="54"/>
    </row>
    <row r="231" spans="1:3" ht="15.75" customHeight="1" x14ac:dyDescent="0.25">
      <c r="A231" s="54"/>
      <c r="B231" s="54"/>
      <c r="C231" s="54"/>
    </row>
    <row r="232" spans="1:3" ht="15.75" customHeight="1" x14ac:dyDescent="0.25">
      <c r="A232" s="54"/>
      <c r="B232" s="54"/>
      <c r="C232" s="54"/>
    </row>
    <row r="233" spans="1:3" ht="15.75" customHeight="1" x14ac:dyDescent="0.25">
      <c r="A233" s="54"/>
      <c r="B233" s="54"/>
      <c r="C233" s="54"/>
    </row>
    <row r="234" spans="1:3" ht="15.75" customHeight="1" x14ac:dyDescent="0.25">
      <c r="A234" s="54"/>
      <c r="B234" s="54"/>
      <c r="C234" s="54"/>
    </row>
    <row r="235" spans="1:3" ht="15.75" customHeight="1" x14ac:dyDescent="0.25">
      <c r="A235" s="54"/>
      <c r="B235" s="54"/>
      <c r="C235" s="54"/>
    </row>
    <row r="236" spans="1:3" ht="15.75" customHeight="1" x14ac:dyDescent="0.25">
      <c r="A236" s="54"/>
      <c r="B236" s="54"/>
      <c r="C236" s="54"/>
    </row>
    <row r="237" spans="1:3" ht="15.75" customHeight="1" x14ac:dyDescent="0.25">
      <c r="A237" s="54"/>
      <c r="B237" s="54"/>
      <c r="C237" s="54"/>
    </row>
    <row r="238" spans="1:3" ht="15.75" customHeight="1" x14ac:dyDescent="0.25">
      <c r="A238" s="54"/>
      <c r="B238" s="54"/>
      <c r="C238" s="54"/>
    </row>
    <row r="239" spans="1:3" ht="15.75" customHeight="1" x14ac:dyDescent="0.25">
      <c r="A239" s="54"/>
      <c r="B239" s="54"/>
      <c r="C239" s="54"/>
    </row>
    <row r="240" spans="1:3" ht="15.75" customHeight="1" x14ac:dyDescent="0.25">
      <c r="A240" s="54"/>
      <c r="B240" s="54"/>
      <c r="C240" s="54"/>
    </row>
    <row r="241" spans="1:3" ht="15.75" customHeight="1" x14ac:dyDescent="0.25">
      <c r="A241" s="54"/>
      <c r="B241" s="54"/>
      <c r="C241" s="54"/>
    </row>
    <row r="242" spans="1:3" ht="15.75" customHeight="1" x14ac:dyDescent="0.25">
      <c r="A242" s="54"/>
      <c r="B242" s="54"/>
      <c r="C242" s="54"/>
    </row>
    <row r="243" spans="1:3" ht="15.75" customHeight="1" x14ac:dyDescent="0.25">
      <c r="A243" s="54"/>
      <c r="B243" s="54"/>
      <c r="C243" s="54"/>
    </row>
    <row r="244" spans="1:3" ht="15.75" customHeight="1" x14ac:dyDescent="0.25">
      <c r="A244" s="54"/>
      <c r="B244" s="54"/>
      <c r="C244" s="54"/>
    </row>
    <row r="245" spans="1:3" ht="15.75" customHeight="1" x14ac:dyDescent="0.25">
      <c r="A245" s="54"/>
      <c r="B245" s="54"/>
      <c r="C245" s="54"/>
    </row>
    <row r="246" spans="1:3" ht="15.75" customHeight="1" x14ac:dyDescent="0.25">
      <c r="A246" s="54"/>
      <c r="B246" s="54"/>
      <c r="C246" s="54"/>
    </row>
    <row r="247" spans="1:3" ht="15.75" customHeight="1" x14ac:dyDescent="0.25">
      <c r="A247" s="54"/>
      <c r="B247" s="54"/>
      <c r="C247" s="54"/>
    </row>
    <row r="248" spans="1:3" ht="15.75" customHeight="1" x14ac:dyDescent="0.25">
      <c r="A248" s="54"/>
      <c r="B248" s="54"/>
      <c r="C248" s="54"/>
    </row>
    <row r="249" spans="1:3" ht="15.75" customHeight="1" x14ac:dyDescent="0.25">
      <c r="A249" s="54"/>
      <c r="B249" s="54"/>
      <c r="C249" s="54"/>
    </row>
    <row r="250" spans="1:3" ht="15.75" customHeight="1" x14ac:dyDescent="0.25">
      <c r="A250" s="54"/>
      <c r="B250" s="54"/>
      <c r="C250" s="54"/>
    </row>
    <row r="251" spans="1:3" ht="15.75" customHeight="1" x14ac:dyDescent="0.25">
      <c r="A251" s="54"/>
      <c r="B251" s="54"/>
      <c r="C251" s="54"/>
    </row>
    <row r="252" spans="1:3" ht="15.75" customHeight="1" x14ac:dyDescent="0.25">
      <c r="A252" s="54"/>
      <c r="B252" s="54"/>
      <c r="C252" s="54"/>
    </row>
    <row r="253" spans="1:3" ht="15.75" customHeight="1" x14ac:dyDescent="0.25">
      <c r="A253" s="54"/>
      <c r="B253" s="54"/>
      <c r="C253" s="54"/>
    </row>
    <row r="254" spans="1:3" ht="15.75" customHeight="1" x14ac:dyDescent="0.25">
      <c r="A254" s="54"/>
      <c r="B254" s="54"/>
      <c r="C254" s="54"/>
    </row>
    <row r="255" spans="1:3" ht="15.75" customHeight="1" x14ac:dyDescent="0.25">
      <c r="A255" s="54"/>
      <c r="B255" s="54"/>
      <c r="C255" s="54"/>
    </row>
    <row r="256" spans="1:3" ht="15.75" customHeight="1" x14ac:dyDescent="0.25">
      <c r="A256" s="54"/>
      <c r="B256" s="54"/>
      <c r="C256" s="54"/>
    </row>
    <row r="257" spans="1:3" ht="15.75" customHeight="1" x14ac:dyDescent="0.25">
      <c r="A257" s="54"/>
      <c r="B257" s="54"/>
      <c r="C257" s="54"/>
    </row>
    <row r="258" spans="1:3" ht="15.75" customHeight="1" x14ac:dyDescent="0.25">
      <c r="A258" s="54"/>
      <c r="B258" s="54"/>
      <c r="C258" s="54"/>
    </row>
    <row r="259" spans="1:3" ht="15.75" customHeight="1" x14ac:dyDescent="0.25">
      <c r="A259" s="54"/>
      <c r="B259" s="54"/>
      <c r="C259" s="54"/>
    </row>
    <row r="260" spans="1:3" ht="15.75" customHeight="1" x14ac:dyDescent="0.25">
      <c r="A260" s="54"/>
      <c r="B260" s="54"/>
      <c r="C260" s="54"/>
    </row>
    <row r="261" spans="1:3" ht="15.75" customHeight="1" x14ac:dyDescent="0.25">
      <c r="A261" s="54"/>
      <c r="B261" s="54"/>
      <c r="C261" s="54"/>
    </row>
    <row r="262" spans="1:3" ht="15.75" customHeight="1" x14ac:dyDescent="0.25">
      <c r="A262" s="54"/>
      <c r="B262" s="54"/>
      <c r="C262" s="54"/>
    </row>
    <row r="263" spans="1:3" ht="15.75" customHeight="1" x14ac:dyDescent="0.25">
      <c r="A263" s="54"/>
      <c r="B263" s="54"/>
      <c r="C263" s="54"/>
    </row>
    <row r="264" spans="1:3" ht="15.75" customHeight="1" x14ac:dyDescent="0.25">
      <c r="A264" s="54"/>
      <c r="B264" s="54"/>
      <c r="C264" s="54"/>
    </row>
    <row r="265" spans="1:3" ht="15.75" customHeight="1" x14ac:dyDescent="0.25">
      <c r="A265" s="54"/>
      <c r="B265" s="54"/>
      <c r="C265" s="54"/>
    </row>
    <row r="266" spans="1:3" ht="15.75" customHeight="1" x14ac:dyDescent="0.25">
      <c r="A266" s="54"/>
      <c r="B266" s="54"/>
      <c r="C266" s="54"/>
    </row>
    <row r="267" spans="1:3" ht="15.75" customHeight="1" x14ac:dyDescent="0.25">
      <c r="A267" s="54"/>
      <c r="B267" s="54"/>
      <c r="C267" s="54"/>
    </row>
    <row r="268" spans="1:3" ht="15.75" customHeight="1" x14ac:dyDescent="0.25">
      <c r="A268" s="54"/>
      <c r="B268" s="54"/>
      <c r="C268" s="54"/>
    </row>
    <row r="269" spans="1:3" ht="15.75" customHeight="1" x14ac:dyDescent="0.25">
      <c r="A269" s="54"/>
      <c r="B269" s="54"/>
      <c r="C269" s="54"/>
    </row>
    <row r="270" spans="1:3" ht="15.75" customHeight="1" x14ac:dyDescent="0.25">
      <c r="A270" s="54"/>
      <c r="B270" s="54"/>
      <c r="C270" s="54"/>
    </row>
    <row r="271" spans="1:3" ht="15.75" customHeight="1" x14ac:dyDescent="0.25">
      <c r="A271" s="54"/>
      <c r="B271" s="54"/>
      <c r="C271" s="54"/>
    </row>
    <row r="272" spans="1:3" ht="15.75" customHeight="1" x14ac:dyDescent="0.25">
      <c r="A272" s="54"/>
      <c r="B272" s="54"/>
      <c r="C272" s="54"/>
    </row>
    <row r="273" spans="1:3" ht="15.75" customHeight="1" x14ac:dyDescent="0.25">
      <c r="A273" s="54"/>
      <c r="B273" s="54"/>
      <c r="C273" s="54"/>
    </row>
    <row r="274" spans="1:3" ht="15.75" customHeight="1" x14ac:dyDescent="0.25">
      <c r="A274" s="54"/>
      <c r="B274" s="54"/>
      <c r="C274" s="54"/>
    </row>
    <row r="275" spans="1:3" ht="15.75" customHeight="1" x14ac:dyDescent="0.25">
      <c r="A275" s="54"/>
      <c r="B275" s="54"/>
      <c r="C275" s="54"/>
    </row>
    <row r="276" spans="1:3" ht="15.75" customHeight="1" x14ac:dyDescent="0.25">
      <c r="A276" s="54"/>
      <c r="B276" s="54"/>
      <c r="C276" s="54"/>
    </row>
    <row r="277" spans="1:3" ht="15.75" customHeight="1" x14ac:dyDescent="0.25">
      <c r="A277" s="54"/>
      <c r="B277" s="54"/>
      <c r="C277" s="54"/>
    </row>
    <row r="278" spans="1:3" ht="15.75" customHeight="1" x14ac:dyDescent="0.25">
      <c r="A278" s="54"/>
      <c r="B278" s="54"/>
      <c r="C278" s="54"/>
    </row>
    <row r="279" spans="1:3" ht="15.75" customHeight="1" x14ac:dyDescent="0.25">
      <c r="A279" s="54"/>
      <c r="B279" s="54"/>
      <c r="C279" s="54"/>
    </row>
    <row r="280" spans="1:3" ht="15.75" customHeight="1" x14ac:dyDescent="0.25">
      <c r="A280" s="54"/>
      <c r="B280" s="54"/>
      <c r="C280" s="54"/>
    </row>
    <row r="281" spans="1:3" ht="15.75" customHeight="1" x14ac:dyDescent="0.25">
      <c r="A281" s="54"/>
      <c r="B281" s="54"/>
      <c r="C281" s="54"/>
    </row>
    <row r="282" spans="1:3" ht="15.75" customHeight="1" x14ac:dyDescent="0.25">
      <c r="A282" s="54"/>
      <c r="B282" s="54"/>
      <c r="C282" s="54"/>
    </row>
    <row r="283" spans="1:3" ht="15.75" customHeight="1" x14ac:dyDescent="0.25">
      <c r="A283" s="54"/>
      <c r="B283" s="54"/>
      <c r="C283" s="54"/>
    </row>
    <row r="284" spans="1:3" ht="15.75" customHeight="1" x14ac:dyDescent="0.25">
      <c r="A284" s="54"/>
      <c r="B284" s="54"/>
      <c r="C284" s="54"/>
    </row>
    <row r="285" spans="1:3" ht="15.75" customHeight="1" x14ac:dyDescent="0.25">
      <c r="A285" s="54"/>
      <c r="B285" s="54"/>
      <c r="C285" s="54"/>
    </row>
    <row r="286" spans="1:3" ht="15.75" customHeight="1" x14ac:dyDescent="0.25">
      <c r="A286" s="54"/>
      <c r="B286" s="54"/>
      <c r="C286" s="54"/>
    </row>
    <row r="287" spans="1:3" ht="15.75" customHeight="1" x14ac:dyDescent="0.25">
      <c r="A287" s="54"/>
      <c r="B287" s="54"/>
      <c r="C287" s="54"/>
    </row>
    <row r="288" spans="1:3" ht="15.75" customHeight="1" x14ac:dyDescent="0.25">
      <c r="A288" s="54"/>
      <c r="B288" s="54"/>
      <c r="C288" s="54"/>
    </row>
    <row r="289" spans="1:3" ht="15.75" customHeight="1" x14ac:dyDescent="0.25">
      <c r="A289" s="54"/>
      <c r="B289" s="54"/>
      <c r="C289" s="54"/>
    </row>
    <row r="290" spans="1:3" ht="15.75" customHeight="1" x14ac:dyDescent="0.25">
      <c r="A290" s="54"/>
      <c r="B290" s="54"/>
      <c r="C290" s="54"/>
    </row>
    <row r="291" spans="1:3" ht="15.75" customHeight="1" x14ac:dyDescent="0.25">
      <c r="A291" s="54"/>
      <c r="B291" s="54"/>
      <c r="C291" s="54"/>
    </row>
    <row r="292" spans="1:3" ht="15.75" customHeight="1" x14ac:dyDescent="0.25">
      <c r="A292" s="54"/>
      <c r="B292" s="54"/>
      <c r="C292" s="54"/>
    </row>
    <row r="293" spans="1:3" ht="15.75" customHeight="1" x14ac:dyDescent="0.25">
      <c r="A293" s="54"/>
      <c r="B293" s="54"/>
      <c r="C293" s="54"/>
    </row>
    <row r="294" spans="1:3" ht="15.75" customHeight="1" x14ac:dyDescent="0.25">
      <c r="A294" s="54"/>
      <c r="B294" s="54"/>
      <c r="C294" s="54"/>
    </row>
    <row r="295" spans="1:3" ht="15.75" customHeight="1" x14ac:dyDescent="0.25">
      <c r="A295" s="54"/>
      <c r="B295" s="54"/>
      <c r="C295" s="54"/>
    </row>
    <row r="296" spans="1:3" ht="15.75" customHeight="1" x14ac:dyDescent="0.25">
      <c r="A296" s="54"/>
      <c r="B296" s="54"/>
      <c r="C296" s="54"/>
    </row>
    <row r="297" spans="1:3" ht="15.75" customHeight="1" x14ac:dyDescent="0.25">
      <c r="A297" s="54"/>
      <c r="B297" s="54"/>
      <c r="C297" s="54"/>
    </row>
    <row r="298" spans="1:3" ht="15.75" customHeight="1" x14ac:dyDescent="0.25">
      <c r="A298" s="54"/>
      <c r="B298" s="54"/>
      <c r="C298" s="54"/>
    </row>
    <row r="299" spans="1:3" ht="15.75" customHeight="1" x14ac:dyDescent="0.25">
      <c r="A299" s="54"/>
      <c r="B299" s="54"/>
      <c r="C299" s="54"/>
    </row>
    <row r="300" spans="1:3" ht="15.75" customHeight="1" x14ac:dyDescent="0.25">
      <c r="A300" s="54"/>
      <c r="B300" s="54"/>
      <c r="C300" s="54"/>
    </row>
    <row r="301" spans="1:3" ht="15.75" customHeight="1" x14ac:dyDescent="0.25">
      <c r="A301" s="54"/>
      <c r="B301" s="54"/>
      <c r="C301" s="54"/>
    </row>
    <row r="302" spans="1:3" ht="15.75" customHeight="1" x14ac:dyDescent="0.25">
      <c r="A302" s="54"/>
      <c r="B302" s="54"/>
      <c r="C302" s="54"/>
    </row>
    <row r="303" spans="1:3" ht="15.75" customHeight="1" x14ac:dyDescent="0.25">
      <c r="A303" s="54"/>
      <c r="B303" s="54"/>
      <c r="C303" s="54"/>
    </row>
    <row r="304" spans="1:3" ht="15.75" customHeight="1" x14ac:dyDescent="0.25">
      <c r="A304" s="54"/>
      <c r="B304" s="54"/>
      <c r="C304" s="54"/>
    </row>
    <row r="305" spans="1:3" ht="15.75" customHeight="1" x14ac:dyDescent="0.25">
      <c r="A305" s="54"/>
      <c r="B305" s="54"/>
      <c r="C305" s="54"/>
    </row>
    <row r="306" spans="1:3" ht="15.75" customHeight="1" x14ac:dyDescent="0.25">
      <c r="A306" s="54"/>
      <c r="B306" s="54"/>
      <c r="C306" s="54"/>
    </row>
    <row r="307" spans="1:3" ht="15.75" customHeight="1" x14ac:dyDescent="0.25">
      <c r="A307" s="54"/>
      <c r="B307" s="54"/>
      <c r="C307" s="54"/>
    </row>
    <row r="308" spans="1:3" ht="15.75" customHeight="1" x14ac:dyDescent="0.25">
      <c r="A308" s="54"/>
      <c r="B308" s="54"/>
      <c r="C308" s="54"/>
    </row>
    <row r="309" spans="1:3" ht="15.75" customHeight="1" x14ac:dyDescent="0.25">
      <c r="A309" s="54"/>
      <c r="B309" s="54"/>
      <c r="C309" s="54"/>
    </row>
    <row r="310" spans="1:3" ht="15.75" customHeight="1" x14ac:dyDescent="0.25">
      <c r="A310" s="54"/>
      <c r="B310" s="54"/>
      <c r="C310" s="54"/>
    </row>
    <row r="311" spans="1:3" ht="15.75" customHeight="1" x14ac:dyDescent="0.25">
      <c r="A311" s="54"/>
      <c r="B311" s="54"/>
      <c r="C311" s="54"/>
    </row>
    <row r="312" spans="1:3" ht="15.75" customHeight="1" x14ac:dyDescent="0.25">
      <c r="A312" s="54"/>
      <c r="B312" s="54"/>
      <c r="C312" s="54"/>
    </row>
    <row r="313" spans="1:3" ht="15.75" customHeight="1" x14ac:dyDescent="0.25">
      <c r="A313" s="54"/>
      <c r="B313" s="54"/>
      <c r="C313" s="54"/>
    </row>
    <row r="314" spans="1:3" ht="15.75" customHeight="1" x14ac:dyDescent="0.25">
      <c r="A314" s="54"/>
      <c r="B314" s="54"/>
      <c r="C314" s="54"/>
    </row>
    <row r="315" spans="1:3" ht="15.75" customHeight="1" x14ac:dyDescent="0.25">
      <c r="A315" s="54"/>
      <c r="B315" s="54"/>
      <c r="C315" s="54"/>
    </row>
    <row r="316" spans="1:3" ht="15.75" customHeight="1" x14ac:dyDescent="0.25">
      <c r="A316" s="54"/>
      <c r="B316" s="54"/>
      <c r="C316" s="54"/>
    </row>
    <row r="317" spans="1:3" ht="15.75" customHeight="1" x14ac:dyDescent="0.25">
      <c r="A317" s="54"/>
      <c r="B317" s="54"/>
      <c r="C317" s="54"/>
    </row>
    <row r="318" spans="1:3" ht="15.75" customHeight="1" x14ac:dyDescent="0.25">
      <c r="A318" s="54"/>
      <c r="B318" s="54"/>
      <c r="C318" s="54"/>
    </row>
    <row r="319" spans="1:3" ht="15.75" customHeight="1" x14ac:dyDescent="0.25">
      <c r="A319" s="54"/>
      <c r="B319" s="54"/>
      <c r="C319" s="54"/>
    </row>
    <row r="320" spans="1:3" ht="15.75" customHeight="1" x14ac:dyDescent="0.25">
      <c r="A320" s="54"/>
      <c r="B320" s="54"/>
      <c r="C320" s="54"/>
    </row>
    <row r="321" spans="1:3" ht="15.75" customHeight="1" x14ac:dyDescent="0.25">
      <c r="A321" s="54"/>
      <c r="B321" s="54"/>
      <c r="C321" s="54"/>
    </row>
    <row r="322" spans="1:3" ht="15.75" customHeight="1" x14ac:dyDescent="0.25">
      <c r="A322" s="54"/>
      <c r="B322" s="54"/>
      <c r="C322" s="54"/>
    </row>
    <row r="323" spans="1:3" ht="15.75" customHeight="1" x14ac:dyDescent="0.25">
      <c r="A323" s="54"/>
      <c r="B323" s="54"/>
      <c r="C323" s="54"/>
    </row>
    <row r="324" spans="1:3" ht="15.75" customHeight="1" x14ac:dyDescent="0.25">
      <c r="A324" s="54"/>
      <c r="B324" s="54"/>
      <c r="C324" s="54"/>
    </row>
    <row r="325" spans="1:3" ht="15.75" customHeight="1" x14ac:dyDescent="0.25">
      <c r="A325" s="54"/>
      <c r="B325" s="54"/>
      <c r="C325" s="54"/>
    </row>
    <row r="326" spans="1:3" ht="15.75" customHeight="1" x14ac:dyDescent="0.25">
      <c r="A326" s="54"/>
      <c r="B326" s="54"/>
      <c r="C326" s="54"/>
    </row>
    <row r="327" spans="1:3" ht="15.75" customHeight="1" x14ac:dyDescent="0.25">
      <c r="A327" s="54"/>
      <c r="B327" s="54"/>
      <c r="C327" s="54"/>
    </row>
    <row r="328" spans="1:3" ht="15.75" customHeight="1" x14ac:dyDescent="0.25">
      <c r="A328" s="54"/>
      <c r="B328" s="54"/>
      <c r="C328" s="54"/>
    </row>
    <row r="329" spans="1:3" ht="15.75" customHeight="1" x14ac:dyDescent="0.25">
      <c r="A329" s="54"/>
      <c r="B329" s="54"/>
      <c r="C329" s="54"/>
    </row>
    <row r="330" spans="1:3" ht="15.75" customHeight="1" x14ac:dyDescent="0.25">
      <c r="A330" s="54"/>
      <c r="B330" s="54"/>
      <c r="C330" s="54"/>
    </row>
    <row r="331" spans="1:3" ht="15.75" customHeight="1" x14ac:dyDescent="0.25">
      <c r="A331" s="54"/>
      <c r="B331" s="54"/>
      <c r="C331" s="54"/>
    </row>
    <row r="332" spans="1:3" ht="15.75" customHeight="1" x14ac:dyDescent="0.25">
      <c r="A332" s="54"/>
      <c r="B332" s="54"/>
      <c r="C332" s="54"/>
    </row>
    <row r="333" spans="1:3" ht="15.75" customHeight="1" x14ac:dyDescent="0.25">
      <c r="A333" s="54"/>
      <c r="B333" s="54"/>
      <c r="C333" s="54"/>
    </row>
    <row r="334" spans="1:3" ht="15.75" customHeight="1" x14ac:dyDescent="0.25">
      <c r="A334" s="54"/>
      <c r="B334" s="54"/>
      <c r="C334" s="54"/>
    </row>
    <row r="335" spans="1:3" ht="15.75" customHeight="1" x14ac:dyDescent="0.25">
      <c r="A335" s="54"/>
      <c r="B335" s="54"/>
      <c r="C335" s="54"/>
    </row>
    <row r="336" spans="1:3" ht="15.75" customHeight="1" x14ac:dyDescent="0.25">
      <c r="A336" s="54"/>
      <c r="B336" s="54"/>
      <c r="C336" s="54"/>
    </row>
    <row r="337" spans="1:3" ht="15.75" customHeight="1" x14ac:dyDescent="0.25">
      <c r="A337" s="54"/>
      <c r="B337" s="54"/>
      <c r="C337" s="54"/>
    </row>
    <row r="338" spans="1:3" ht="15.75" customHeight="1" x14ac:dyDescent="0.25">
      <c r="A338" s="54"/>
      <c r="B338" s="54"/>
      <c r="C338" s="54"/>
    </row>
    <row r="339" spans="1:3" ht="15.75" customHeight="1" x14ac:dyDescent="0.25">
      <c r="A339" s="54"/>
      <c r="B339" s="54"/>
      <c r="C339" s="54"/>
    </row>
    <row r="340" spans="1:3" ht="15.75" customHeight="1" x14ac:dyDescent="0.25">
      <c r="A340" s="54"/>
      <c r="B340" s="54"/>
      <c r="C340" s="54"/>
    </row>
    <row r="341" spans="1:3" ht="15.75" customHeight="1" x14ac:dyDescent="0.25">
      <c r="A341" s="54"/>
      <c r="B341" s="54"/>
      <c r="C341" s="54"/>
    </row>
    <row r="342" spans="1:3" ht="15.75" customHeight="1" x14ac:dyDescent="0.25">
      <c r="A342" s="54"/>
      <c r="B342" s="54"/>
      <c r="C342" s="54"/>
    </row>
    <row r="343" spans="1:3" ht="15.75" customHeight="1" x14ac:dyDescent="0.25">
      <c r="A343" s="54"/>
      <c r="B343" s="54"/>
      <c r="C343" s="54"/>
    </row>
    <row r="344" spans="1:3" ht="15.75" customHeight="1" x14ac:dyDescent="0.25">
      <c r="A344" s="54"/>
      <c r="B344" s="54"/>
      <c r="C344" s="54"/>
    </row>
    <row r="345" spans="1:3" ht="15.75" customHeight="1" x14ac:dyDescent="0.25">
      <c r="A345" s="54"/>
      <c r="B345" s="54"/>
      <c r="C345" s="54"/>
    </row>
    <row r="346" spans="1:3" ht="15.75" customHeight="1" x14ac:dyDescent="0.25">
      <c r="A346" s="54"/>
      <c r="B346" s="54"/>
      <c r="C346" s="54"/>
    </row>
    <row r="347" spans="1:3" ht="15.75" customHeight="1" x14ac:dyDescent="0.25">
      <c r="A347" s="54"/>
      <c r="B347" s="54"/>
      <c r="C347" s="54"/>
    </row>
    <row r="348" spans="1:3" ht="15.75" customHeight="1" x14ac:dyDescent="0.25">
      <c r="A348" s="54"/>
      <c r="B348" s="54"/>
      <c r="C348" s="54"/>
    </row>
    <row r="349" spans="1:3" ht="15.75" customHeight="1" x14ac:dyDescent="0.25">
      <c r="A349" s="54"/>
      <c r="B349" s="54"/>
      <c r="C349" s="54"/>
    </row>
    <row r="350" spans="1:3" ht="15.75" customHeight="1" x14ac:dyDescent="0.25">
      <c r="A350" s="54"/>
      <c r="B350" s="54"/>
      <c r="C350" s="54"/>
    </row>
    <row r="351" spans="1:3" ht="15.75" customHeight="1" x14ac:dyDescent="0.25">
      <c r="A351" s="54"/>
      <c r="B351" s="54"/>
      <c r="C351" s="54"/>
    </row>
    <row r="352" spans="1:3" ht="15.75" customHeight="1" x14ac:dyDescent="0.25">
      <c r="A352" s="54"/>
      <c r="B352" s="54"/>
      <c r="C352" s="54"/>
    </row>
    <row r="353" spans="1:3" ht="15.75" customHeight="1" x14ac:dyDescent="0.25">
      <c r="A353" s="54"/>
      <c r="B353" s="54"/>
      <c r="C353" s="54"/>
    </row>
    <row r="354" spans="1:3" ht="15.75" customHeight="1" x14ac:dyDescent="0.25">
      <c r="A354" s="54"/>
      <c r="B354" s="54"/>
      <c r="C354" s="54"/>
    </row>
    <row r="355" spans="1:3" ht="15.75" customHeight="1" x14ac:dyDescent="0.25">
      <c r="A355" s="54"/>
      <c r="B355" s="54"/>
      <c r="C355" s="54"/>
    </row>
    <row r="356" spans="1:3" ht="15.75" customHeight="1" x14ac:dyDescent="0.25">
      <c r="A356" s="54"/>
      <c r="B356" s="54"/>
      <c r="C356" s="54"/>
    </row>
    <row r="357" spans="1:3" ht="15.75" customHeight="1" x14ac:dyDescent="0.25">
      <c r="A357" s="54"/>
      <c r="B357" s="54"/>
      <c r="C357" s="54"/>
    </row>
    <row r="358" spans="1:3" ht="15.75" customHeight="1" x14ac:dyDescent="0.25">
      <c r="A358" s="54"/>
      <c r="B358" s="54"/>
      <c r="C358" s="54"/>
    </row>
    <row r="359" spans="1:3" ht="15.75" customHeight="1" x14ac:dyDescent="0.25">
      <c r="A359" s="54"/>
      <c r="B359" s="54"/>
      <c r="C359" s="54"/>
    </row>
    <row r="360" spans="1:3" ht="15.75" customHeight="1" x14ac:dyDescent="0.25">
      <c r="A360" s="54"/>
      <c r="B360" s="54"/>
      <c r="C360" s="54"/>
    </row>
    <row r="361" spans="1:3" ht="15.75" customHeight="1" x14ac:dyDescent="0.25">
      <c r="A361" s="54"/>
      <c r="B361" s="54"/>
      <c r="C361" s="54"/>
    </row>
    <row r="362" spans="1:3" ht="15.75" customHeight="1" x14ac:dyDescent="0.25">
      <c r="A362" s="54"/>
      <c r="B362" s="54"/>
      <c r="C362" s="54"/>
    </row>
    <row r="363" spans="1:3" ht="15.75" customHeight="1" x14ac:dyDescent="0.25">
      <c r="A363" s="54"/>
      <c r="B363" s="54"/>
      <c r="C363" s="54"/>
    </row>
    <row r="364" spans="1:3" ht="15.75" customHeight="1" x14ac:dyDescent="0.25">
      <c r="A364" s="54"/>
      <c r="B364" s="54"/>
      <c r="C364" s="54"/>
    </row>
    <row r="365" spans="1:3" ht="15.75" customHeight="1" x14ac:dyDescent="0.25">
      <c r="A365" s="54"/>
      <c r="B365" s="54"/>
      <c r="C365" s="54"/>
    </row>
    <row r="366" spans="1:3" ht="15.75" customHeight="1" x14ac:dyDescent="0.25">
      <c r="A366" s="54"/>
      <c r="B366" s="54"/>
      <c r="C366" s="54"/>
    </row>
    <row r="367" spans="1:3" ht="15.75" customHeight="1" x14ac:dyDescent="0.25">
      <c r="A367" s="54"/>
      <c r="B367" s="54"/>
      <c r="C367" s="54"/>
    </row>
    <row r="368" spans="1:3" ht="15.75" customHeight="1" x14ac:dyDescent="0.25">
      <c r="A368" s="54"/>
      <c r="B368" s="54"/>
      <c r="C368" s="54"/>
    </row>
    <row r="369" spans="1:3" ht="15.75" customHeight="1" x14ac:dyDescent="0.25">
      <c r="A369" s="54"/>
      <c r="B369" s="54"/>
      <c r="C369" s="54"/>
    </row>
    <row r="370" spans="1:3" ht="15.75" customHeight="1" x14ac:dyDescent="0.25">
      <c r="A370" s="54"/>
      <c r="B370" s="54"/>
      <c r="C370" s="54"/>
    </row>
    <row r="371" spans="1:3" ht="15.75" customHeight="1" x14ac:dyDescent="0.25">
      <c r="A371" s="54"/>
      <c r="B371" s="54"/>
      <c r="C371" s="54"/>
    </row>
    <row r="372" spans="1:3" ht="15.75" customHeight="1" x14ac:dyDescent="0.25">
      <c r="A372" s="54"/>
      <c r="B372" s="54"/>
      <c r="C372" s="54"/>
    </row>
    <row r="373" spans="1:3" ht="15.75" customHeight="1" x14ac:dyDescent="0.25">
      <c r="A373" s="54"/>
      <c r="B373" s="54"/>
      <c r="C373" s="54"/>
    </row>
    <row r="374" spans="1:3" ht="15.75" customHeight="1" x14ac:dyDescent="0.25">
      <c r="A374" s="54"/>
      <c r="B374" s="54"/>
      <c r="C374" s="54"/>
    </row>
    <row r="375" spans="1:3" ht="15.75" customHeight="1" x14ac:dyDescent="0.25">
      <c r="A375" s="54"/>
      <c r="B375" s="54"/>
      <c r="C375" s="54"/>
    </row>
    <row r="376" spans="1:3" ht="15.75" customHeight="1" x14ac:dyDescent="0.25">
      <c r="A376" s="54"/>
      <c r="B376" s="54"/>
      <c r="C376" s="54"/>
    </row>
    <row r="377" spans="1:3" ht="15.75" customHeight="1" x14ac:dyDescent="0.25">
      <c r="A377" s="54"/>
      <c r="B377" s="54"/>
      <c r="C377" s="54"/>
    </row>
    <row r="378" spans="1:3" ht="15.75" customHeight="1" x14ac:dyDescent="0.25">
      <c r="A378" s="54"/>
      <c r="B378" s="54"/>
      <c r="C378" s="54"/>
    </row>
    <row r="379" spans="1:3" ht="15.75" customHeight="1" x14ac:dyDescent="0.25">
      <c r="A379" s="54"/>
      <c r="B379" s="54"/>
      <c r="C379" s="54"/>
    </row>
    <row r="380" spans="1:3" ht="15.75" customHeight="1" x14ac:dyDescent="0.25">
      <c r="A380" s="54"/>
      <c r="B380" s="54"/>
      <c r="C380" s="54"/>
    </row>
    <row r="381" spans="1:3" ht="15.75" customHeight="1" x14ac:dyDescent="0.25">
      <c r="A381" s="54"/>
      <c r="B381" s="54"/>
      <c r="C381" s="54"/>
    </row>
    <row r="382" spans="1:3" ht="15.75" customHeight="1" x14ac:dyDescent="0.25">
      <c r="A382" s="54"/>
      <c r="B382" s="54"/>
      <c r="C382" s="54"/>
    </row>
    <row r="383" spans="1:3" ht="15.75" customHeight="1" x14ac:dyDescent="0.25">
      <c r="A383" s="54"/>
      <c r="B383" s="54"/>
      <c r="C383" s="54"/>
    </row>
    <row r="384" spans="1:3" ht="15.75" customHeight="1" x14ac:dyDescent="0.25">
      <c r="A384" s="54"/>
      <c r="B384" s="54"/>
      <c r="C384" s="54"/>
    </row>
    <row r="385" spans="1:3" ht="15.75" customHeight="1" x14ac:dyDescent="0.25">
      <c r="A385" s="54"/>
      <c r="B385" s="54"/>
      <c r="C385" s="54"/>
    </row>
    <row r="386" spans="1:3" ht="15.75" customHeight="1" x14ac:dyDescent="0.25">
      <c r="A386" s="54"/>
      <c r="B386" s="54"/>
      <c r="C386" s="54"/>
    </row>
    <row r="387" spans="1:3" ht="15.75" customHeight="1" x14ac:dyDescent="0.25">
      <c r="A387" s="54"/>
      <c r="B387" s="54"/>
      <c r="C387" s="54"/>
    </row>
    <row r="388" spans="1:3" ht="15.75" customHeight="1" x14ac:dyDescent="0.25">
      <c r="A388" s="54"/>
      <c r="B388" s="54"/>
      <c r="C388" s="54"/>
    </row>
    <row r="389" spans="1:3" ht="15.75" customHeight="1" x14ac:dyDescent="0.25">
      <c r="A389" s="54"/>
      <c r="B389" s="54"/>
      <c r="C389" s="54"/>
    </row>
    <row r="390" spans="1:3" ht="15.75" customHeight="1" x14ac:dyDescent="0.25">
      <c r="A390" s="54"/>
      <c r="B390" s="54"/>
      <c r="C390" s="54"/>
    </row>
    <row r="391" spans="1:3" ht="15.75" customHeight="1" x14ac:dyDescent="0.25">
      <c r="A391" s="54"/>
      <c r="B391" s="54"/>
      <c r="C391" s="54"/>
    </row>
    <row r="392" spans="1:3" ht="15.75" customHeight="1" x14ac:dyDescent="0.25">
      <c r="A392" s="54"/>
      <c r="B392" s="54"/>
      <c r="C392" s="54"/>
    </row>
    <row r="393" spans="1:3" ht="15.75" customHeight="1" x14ac:dyDescent="0.25">
      <c r="A393" s="54"/>
      <c r="B393" s="54"/>
      <c r="C393" s="54"/>
    </row>
    <row r="394" spans="1:3" ht="15.75" customHeight="1" x14ac:dyDescent="0.25">
      <c r="A394" s="54"/>
      <c r="B394" s="54"/>
      <c r="C394" s="54"/>
    </row>
    <row r="395" spans="1:3" ht="15.75" customHeight="1" x14ac:dyDescent="0.25">
      <c r="A395" s="54"/>
      <c r="B395" s="54"/>
      <c r="C395" s="54"/>
    </row>
    <row r="396" spans="1:3" ht="15.75" customHeight="1" x14ac:dyDescent="0.25">
      <c r="A396" s="54"/>
      <c r="B396" s="54"/>
      <c r="C396" s="54"/>
    </row>
    <row r="397" spans="1:3" ht="15.75" customHeight="1" x14ac:dyDescent="0.25">
      <c r="A397" s="54"/>
      <c r="B397" s="54"/>
      <c r="C397" s="54"/>
    </row>
    <row r="398" spans="1:3" ht="15.75" customHeight="1" x14ac:dyDescent="0.25">
      <c r="A398" s="54"/>
      <c r="B398" s="54"/>
      <c r="C398" s="54"/>
    </row>
    <row r="399" spans="1:3" ht="15.75" customHeight="1" x14ac:dyDescent="0.25">
      <c r="A399" s="54"/>
      <c r="B399" s="54"/>
      <c r="C399" s="54"/>
    </row>
    <row r="400" spans="1:3" ht="15.75" customHeight="1" x14ac:dyDescent="0.25">
      <c r="A400" s="54"/>
      <c r="B400" s="54"/>
      <c r="C400" s="54"/>
    </row>
    <row r="401" spans="1:3" ht="15.75" customHeight="1" x14ac:dyDescent="0.25">
      <c r="A401" s="54"/>
      <c r="B401" s="54"/>
      <c r="C401" s="54"/>
    </row>
    <row r="402" spans="1:3" ht="15.75" customHeight="1" x14ac:dyDescent="0.25">
      <c r="A402" s="54"/>
      <c r="B402" s="54"/>
      <c r="C402" s="54"/>
    </row>
    <row r="403" spans="1:3" ht="15.75" customHeight="1" x14ac:dyDescent="0.25">
      <c r="A403" s="54"/>
      <c r="B403" s="54"/>
      <c r="C403" s="54"/>
    </row>
    <row r="404" spans="1:3" ht="15.75" customHeight="1" x14ac:dyDescent="0.25">
      <c r="A404" s="54"/>
      <c r="B404" s="54"/>
      <c r="C404" s="54"/>
    </row>
    <row r="405" spans="1:3" ht="15.75" customHeight="1" x14ac:dyDescent="0.25">
      <c r="A405" s="54"/>
      <c r="B405" s="54"/>
      <c r="C405" s="54"/>
    </row>
    <row r="406" spans="1:3" ht="15.75" customHeight="1" x14ac:dyDescent="0.25">
      <c r="A406" s="54"/>
      <c r="B406" s="54"/>
      <c r="C406" s="54"/>
    </row>
    <row r="407" spans="1:3" ht="15.75" customHeight="1" x14ac:dyDescent="0.25">
      <c r="A407" s="54"/>
      <c r="B407" s="54"/>
      <c r="C407" s="54"/>
    </row>
    <row r="408" spans="1:3" ht="15.75" customHeight="1" x14ac:dyDescent="0.25">
      <c r="A408" s="54"/>
      <c r="B408" s="54"/>
      <c r="C408" s="54"/>
    </row>
    <row r="409" spans="1:3" ht="15.75" customHeight="1" x14ac:dyDescent="0.25">
      <c r="A409" s="54"/>
      <c r="B409" s="54"/>
      <c r="C409" s="54"/>
    </row>
    <row r="410" spans="1:3" ht="15.75" customHeight="1" x14ac:dyDescent="0.25">
      <c r="A410" s="54"/>
      <c r="B410" s="54"/>
      <c r="C410" s="54"/>
    </row>
    <row r="411" spans="1:3" ht="15.75" customHeight="1" x14ac:dyDescent="0.25">
      <c r="A411" s="54"/>
      <c r="B411" s="54"/>
      <c r="C411" s="54"/>
    </row>
    <row r="412" spans="1:3" ht="15.75" customHeight="1" x14ac:dyDescent="0.25">
      <c r="A412" s="54"/>
      <c r="B412" s="54"/>
      <c r="C412" s="54"/>
    </row>
    <row r="413" spans="1:3" ht="15.75" customHeight="1" x14ac:dyDescent="0.25">
      <c r="A413" s="54"/>
      <c r="B413" s="54"/>
      <c r="C413" s="54"/>
    </row>
    <row r="414" spans="1:3" ht="15.75" customHeight="1" x14ac:dyDescent="0.25">
      <c r="A414" s="54"/>
      <c r="B414" s="54"/>
      <c r="C414" s="54"/>
    </row>
    <row r="415" spans="1:3" ht="15.75" customHeight="1" x14ac:dyDescent="0.25">
      <c r="A415" s="54"/>
      <c r="B415" s="54"/>
      <c r="C415" s="54"/>
    </row>
    <row r="416" spans="1:3" ht="15.75" customHeight="1" x14ac:dyDescent="0.25">
      <c r="A416" s="54"/>
      <c r="B416" s="54"/>
      <c r="C416" s="54"/>
    </row>
    <row r="417" spans="1:3" ht="15.75" customHeight="1" x14ac:dyDescent="0.25">
      <c r="A417" s="54"/>
      <c r="B417" s="54"/>
      <c r="C417" s="54"/>
    </row>
    <row r="418" spans="1:3" ht="15.75" customHeight="1" x14ac:dyDescent="0.25">
      <c r="A418" s="54"/>
      <c r="B418" s="54"/>
      <c r="C418" s="54"/>
    </row>
    <row r="419" spans="1:3" ht="15.75" customHeight="1" x14ac:dyDescent="0.25">
      <c r="A419" s="54"/>
      <c r="B419" s="54"/>
      <c r="C419" s="54"/>
    </row>
    <row r="420" spans="1:3" ht="15.75" customHeight="1" x14ac:dyDescent="0.25">
      <c r="A420" s="54"/>
      <c r="B420" s="54"/>
      <c r="C420" s="54"/>
    </row>
    <row r="421" spans="1:3" ht="15.75" customHeight="1" x14ac:dyDescent="0.25">
      <c r="A421" s="54"/>
      <c r="B421" s="54"/>
      <c r="C421" s="54"/>
    </row>
    <row r="422" spans="1:3" ht="15.75" customHeight="1" x14ac:dyDescent="0.25">
      <c r="A422" s="54"/>
      <c r="B422" s="54"/>
      <c r="C422" s="54"/>
    </row>
    <row r="423" spans="1:3" ht="15.75" customHeight="1" x14ac:dyDescent="0.25">
      <c r="A423" s="54"/>
      <c r="B423" s="54"/>
      <c r="C423" s="54"/>
    </row>
    <row r="424" spans="1:3" ht="15.75" customHeight="1" x14ac:dyDescent="0.25">
      <c r="A424" s="54"/>
      <c r="B424" s="54"/>
      <c r="C424" s="54"/>
    </row>
    <row r="425" spans="1:3" ht="15.75" customHeight="1" x14ac:dyDescent="0.25">
      <c r="A425" s="54"/>
      <c r="B425" s="54"/>
      <c r="C425" s="54"/>
    </row>
    <row r="426" spans="1:3" ht="15.75" customHeight="1" x14ac:dyDescent="0.25">
      <c r="A426" s="54"/>
      <c r="B426" s="54"/>
      <c r="C426" s="54"/>
    </row>
    <row r="427" spans="1:3" ht="15.75" customHeight="1" x14ac:dyDescent="0.25">
      <c r="A427" s="54"/>
      <c r="B427" s="54"/>
      <c r="C427" s="54"/>
    </row>
    <row r="428" spans="1:3" ht="15.75" customHeight="1" x14ac:dyDescent="0.25">
      <c r="A428" s="54"/>
      <c r="B428" s="54"/>
      <c r="C428" s="54"/>
    </row>
    <row r="429" spans="1:3" ht="15.75" customHeight="1" x14ac:dyDescent="0.25">
      <c r="A429" s="54"/>
      <c r="B429" s="54"/>
      <c r="C429" s="54"/>
    </row>
    <row r="430" spans="1:3" ht="15.75" customHeight="1" x14ac:dyDescent="0.25">
      <c r="A430" s="54"/>
      <c r="B430" s="54"/>
      <c r="C430" s="54"/>
    </row>
    <row r="431" spans="1:3" ht="15.75" customHeight="1" x14ac:dyDescent="0.25">
      <c r="A431" s="54"/>
      <c r="B431" s="54"/>
      <c r="C431" s="54"/>
    </row>
    <row r="432" spans="1:3" ht="15.75" customHeight="1" x14ac:dyDescent="0.25">
      <c r="A432" s="54"/>
      <c r="B432" s="54"/>
      <c r="C432" s="54"/>
    </row>
    <row r="433" spans="1:3" ht="15.75" customHeight="1" x14ac:dyDescent="0.25">
      <c r="A433" s="54"/>
      <c r="B433" s="54"/>
      <c r="C433" s="54"/>
    </row>
    <row r="434" spans="1:3" ht="15.75" customHeight="1" x14ac:dyDescent="0.25">
      <c r="A434" s="54"/>
      <c r="B434" s="54"/>
      <c r="C434" s="54"/>
    </row>
    <row r="435" spans="1:3" ht="15.75" customHeight="1" x14ac:dyDescent="0.25">
      <c r="A435" s="54"/>
      <c r="B435" s="54"/>
      <c r="C435" s="54"/>
    </row>
    <row r="436" spans="1:3" ht="15.75" customHeight="1" x14ac:dyDescent="0.25">
      <c r="A436" s="54"/>
      <c r="B436" s="54"/>
      <c r="C436" s="54"/>
    </row>
    <row r="437" spans="1:3" ht="15.75" customHeight="1" x14ac:dyDescent="0.25">
      <c r="A437" s="54"/>
      <c r="B437" s="54"/>
      <c r="C437" s="54"/>
    </row>
    <row r="438" spans="1:3" ht="15.75" customHeight="1" x14ac:dyDescent="0.25">
      <c r="A438" s="54"/>
      <c r="B438" s="54"/>
      <c r="C438" s="54"/>
    </row>
    <row r="439" spans="1:3" ht="15.75" customHeight="1" x14ac:dyDescent="0.25">
      <c r="A439" s="54"/>
      <c r="B439" s="54"/>
      <c r="C439" s="54"/>
    </row>
    <row r="440" spans="1:3" ht="15.75" customHeight="1" x14ac:dyDescent="0.25">
      <c r="A440" s="54"/>
      <c r="B440" s="54"/>
      <c r="C440" s="54"/>
    </row>
    <row r="441" spans="1:3" ht="15.75" customHeight="1" x14ac:dyDescent="0.25">
      <c r="A441" s="54"/>
      <c r="B441" s="54"/>
      <c r="C441" s="54"/>
    </row>
    <row r="442" spans="1:3" ht="15.75" customHeight="1" x14ac:dyDescent="0.25">
      <c r="A442" s="54"/>
      <c r="B442" s="54"/>
      <c r="C442" s="54"/>
    </row>
    <row r="443" spans="1:3" ht="15.75" customHeight="1" x14ac:dyDescent="0.25">
      <c r="A443" s="54"/>
      <c r="B443" s="54"/>
      <c r="C443" s="54"/>
    </row>
    <row r="444" spans="1:3" ht="15.75" customHeight="1" x14ac:dyDescent="0.25">
      <c r="A444" s="54"/>
      <c r="B444" s="54"/>
      <c r="C444" s="54"/>
    </row>
    <row r="445" spans="1:3" ht="15.75" customHeight="1" x14ac:dyDescent="0.25">
      <c r="A445" s="54"/>
      <c r="B445" s="54"/>
      <c r="C445" s="54"/>
    </row>
    <row r="446" spans="1:3" ht="15.75" customHeight="1" x14ac:dyDescent="0.25">
      <c r="A446" s="54"/>
      <c r="B446" s="54"/>
      <c r="C446" s="54"/>
    </row>
    <row r="447" spans="1:3" ht="15.75" customHeight="1" x14ac:dyDescent="0.25">
      <c r="A447" s="54"/>
      <c r="B447" s="54"/>
      <c r="C447" s="54"/>
    </row>
    <row r="448" spans="1:3" ht="15.75" customHeight="1" x14ac:dyDescent="0.25">
      <c r="A448" s="54"/>
      <c r="B448" s="54"/>
      <c r="C448" s="54"/>
    </row>
    <row r="449" spans="1:3" ht="15.75" customHeight="1" x14ac:dyDescent="0.25">
      <c r="A449" s="54"/>
      <c r="B449" s="54"/>
      <c r="C449" s="54"/>
    </row>
    <row r="450" spans="1:3" ht="15.75" customHeight="1" x14ac:dyDescent="0.25">
      <c r="A450" s="54"/>
      <c r="B450" s="54"/>
      <c r="C450" s="54"/>
    </row>
    <row r="451" spans="1:3" ht="15.75" customHeight="1" x14ac:dyDescent="0.25">
      <c r="A451" s="54"/>
      <c r="B451" s="54"/>
      <c r="C451" s="54"/>
    </row>
    <row r="452" spans="1:3" ht="15.75" customHeight="1" x14ac:dyDescent="0.25">
      <c r="A452" s="54"/>
      <c r="B452" s="54"/>
      <c r="C452" s="54"/>
    </row>
    <row r="453" spans="1:3" ht="15.75" customHeight="1" x14ac:dyDescent="0.25">
      <c r="A453" s="54"/>
      <c r="B453" s="54"/>
      <c r="C453" s="54"/>
    </row>
    <row r="454" spans="1:3" ht="15.75" customHeight="1" x14ac:dyDescent="0.25">
      <c r="A454" s="54"/>
      <c r="B454" s="54"/>
      <c r="C454" s="54"/>
    </row>
    <row r="455" spans="1:3" ht="15.75" customHeight="1" x14ac:dyDescent="0.25">
      <c r="A455" s="54"/>
      <c r="B455" s="54"/>
      <c r="C455" s="54"/>
    </row>
    <row r="456" spans="1:3" ht="15.75" customHeight="1" x14ac:dyDescent="0.25">
      <c r="A456" s="54"/>
      <c r="B456" s="54"/>
      <c r="C456" s="54"/>
    </row>
    <row r="457" spans="1:3" ht="15.75" customHeight="1" x14ac:dyDescent="0.25">
      <c r="A457" s="54"/>
      <c r="B457" s="54"/>
      <c r="C457" s="54"/>
    </row>
    <row r="458" spans="1:3" ht="15.75" customHeight="1" x14ac:dyDescent="0.25">
      <c r="A458" s="54"/>
      <c r="B458" s="54"/>
      <c r="C458" s="54"/>
    </row>
    <row r="459" spans="1:3" ht="15.75" customHeight="1" x14ac:dyDescent="0.25">
      <c r="A459" s="54"/>
      <c r="B459" s="54"/>
      <c r="C459" s="54"/>
    </row>
    <row r="460" spans="1:3" ht="15.75" customHeight="1" x14ac:dyDescent="0.25">
      <c r="A460" s="54"/>
      <c r="B460" s="54"/>
      <c r="C460" s="54"/>
    </row>
    <row r="461" spans="1:3" ht="15.75" customHeight="1" x14ac:dyDescent="0.25">
      <c r="A461" s="54"/>
      <c r="B461" s="54"/>
      <c r="C461" s="54"/>
    </row>
    <row r="462" spans="1:3" ht="15.75" customHeight="1" x14ac:dyDescent="0.25">
      <c r="A462" s="54"/>
      <c r="B462" s="54"/>
      <c r="C462" s="54"/>
    </row>
    <row r="463" spans="1:3" ht="15.75" customHeight="1" x14ac:dyDescent="0.25">
      <c r="A463" s="54"/>
      <c r="B463" s="54"/>
      <c r="C463" s="54"/>
    </row>
    <row r="464" spans="1:3" ht="15.75" customHeight="1" x14ac:dyDescent="0.25">
      <c r="A464" s="54"/>
      <c r="B464" s="54"/>
      <c r="C464" s="54"/>
    </row>
    <row r="465" spans="1:3" ht="15.75" customHeight="1" x14ac:dyDescent="0.25">
      <c r="A465" s="54"/>
      <c r="B465" s="54"/>
      <c r="C465" s="54"/>
    </row>
    <row r="466" spans="1:3" ht="15.75" customHeight="1" x14ac:dyDescent="0.25">
      <c r="A466" s="54"/>
      <c r="B466" s="54"/>
      <c r="C466" s="54"/>
    </row>
    <row r="467" spans="1:3" ht="15.75" customHeight="1" x14ac:dyDescent="0.25">
      <c r="A467" s="54"/>
      <c r="B467" s="54"/>
      <c r="C467" s="54"/>
    </row>
    <row r="468" spans="1:3" ht="15.75" customHeight="1" x14ac:dyDescent="0.25">
      <c r="A468" s="54"/>
      <c r="B468" s="54"/>
      <c r="C468" s="54"/>
    </row>
    <row r="469" spans="1:3" ht="15.75" customHeight="1" x14ac:dyDescent="0.25">
      <c r="A469" s="54"/>
      <c r="B469" s="54"/>
      <c r="C469" s="54"/>
    </row>
    <row r="470" spans="1:3" ht="15.75" customHeight="1" x14ac:dyDescent="0.25">
      <c r="A470" s="54"/>
      <c r="B470" s="54"/>
      <c r="C470" s="54"/>
    </row>
    <row r="471" spans="1:3" ht="15.75" customHeight="1" x14ac:dyDescent="0.25">
      <c r="A471" s="54"/>
      <c r="B471" s="54"/>
      <c r="C471" s="54"/>
    </row>
    <row r="472" spans="1:3" ht="15.75" customHeight="1" x14ac:dyDescent="0.25">
      <c r="A472" s="54"/>
      <c r="B472" s="54"/>
      <c r="C472" s="54"/>
    </row>
    <row r="473" spans="1:3" ht="15.75" customHeight="1" x14ac:dyDescent="0.25">
      <c r="A473" s="54"/>
      <c r="B473" s="54"/>
      <c r="C473" s="54"/>
    </row>
    <row r="474" spans="1:3" ht="15.75" customHeight="1" x14ac:dyDescent="0.25">
      <c r="A474" s="54"/>
      <c r="B474" s="54"/>
      <c r="C474" s="54"/>
    </row>
    <row r="475" spans="1:3" ht="15.75" customHeight="1" x14ac:dyDescent="0.25">
      <c r="A475" s="54"/>
      <c r="B475" s="54"/>
      <c r="C475" s="54"/>
    </row>
    <row r="476" spans="1:3" ht="15.75" customHeight="1" x14ac:dyDescent="0.25">
      <c r="A476" s="54"/>
      <c r="B476" s="54"/>
      <c r="C476" s="54"/>
    </row>
    <row r="477" spans="1:3" ht="15.75" customHeight="1" x14ac:dyDescent="0.25">
      <c r="A477" s="54"/>
      <c r="B477" s="54"/>
      <c r="C477" s="54"/>
    </row>
    <row r="478" spans="1:3" ht="15.75" customHeight="1" x14ac:dyDescent="0.25">
      <c r="A478" s="54"/>
      <c r="B478" s="54"/>
      <c r="C478" s="54"/>
    </row>
    <row r="479" spans="1:3" ht="15.75" customHeight="1" x14ac:dyDescent="0.25">
      <c r="A479" s="54"/>
      <c r="B479" s="54"/>
      <c r="C479" s="54"/>
    </row>
    <row r="480" spans="1:3" ht="15.75" customHeight="1" x14ac:dyDescent="0.25">
      <c r="A480" s="54"/>
      <c r="B480" s="54"/>
      <c r="C480" s="54"/>
    </row>
    <row r="481" spans="1:3" ht="15.75" customHeight="1" x14ac:dyDescent="0.25">
      <c r="A481" s="54"/>
      <c r="B481" s="54"/>
      <c r="C481" s="54"/>
    </row>
    <row r="482" spans="1:3" ht="15.75" customHeight="1" x14ac:dyDescent="0.25">
      <c r="A482" s="54"/>
      <c r="B482" s="54"/>
      <c r="C482" s="54"/>
    </row>
    <row r="483" spans="1:3" ht="15.75" customHeight="1" x14ac:dyDescent="0.25">
      <c r="A483" s="54"/>
      <c r="B483" s="54"/>
      <c r="C483" s="54"/>
    </row>
    <row r="484" spans="1:3" ht="15.75" customHeight="1" x14ac:dyDescent="0.25">
      <c r="A484" s="54"/>
      <c r="B484" s="54"/>
      <c r="C484" s="54"/>
    </row>
    <row r="485" spans="1:3" ht="15.75" customHeight="1" x14ac:dyDescent="0.25">
      <c r="A485" s="54"/>
      <c r="B485" s="54"/>
      <c r="C485" s="54"/>
    </row>
    <row r="486" spans="1:3" ht="15.75" customHeight="1" x14ac:dyDescent="0.25">
      <c r="A486" s="54"/>
      <c r="B486" s="54"/>
      <c r="C486" s="54"/>
    </row>
    <row r="487" spans="1:3" ht="15.75" customHeight="1" x14ac:dyDescent="0.25">
      <c r="A487" s="54"/>
      <c r="B487" s="54"/>
      <c r="C487" s="54"/>
    </row>
    <row r="488" spans="1:3" ht="15.75" customHeight="1" x14ac:dyDescent="0.25">
      <c r="A488" s="54"/>
      <c r="B488" s="54"/>
      <c r="C488" s="54"/>
    </row>
    <row r="489" spans="1:3" ht="15.75" customHeight="1" x14ac:dyDescent="0.25">
      <c r="A489" s="54"/>
      <c r="B489" s="54"/>
      <c r="C489" s="54"/>
    </row>
    <row r="490" spans="1:3" ht="15.75" customHeight="1" x14ac:dyDescent="0.25">
      <c r="A490" s="54"/>
      <c r="B490" s="54"/>
      <c r="C490" s="54"/>
    </row>
    <row r="491" spans="1:3" ht="15.75" customHeight="1" x14ac:dyDescent="0.25">
      <c r="A491" s="54"/>
      <c r="B491" s="54"/>
      <c r="C491" s="54"/>
    </row>
    <row r="492" spans="1:3" ht="15.75" customHeight="1" x14ac:dyDescent="0.25">
      <c r="A492" s="54"/>
      <c r="B492" s="54"/>
      <c r="C492" s="54"/>
    </row>
    <row r="493" spans="1:3" ht="15.75" customHeight="1" x14ac:dyDescent="0.25">
      <c r="A493" s="54"/>
      <c r="B493" s="54"/>
      <c r="C493" s="54"/>
    </row>
    <row r="494" spans="1:3" ht="15.75" customHeight="1" x14ac:dyDescent="0.25">
      <c r="A494" s="54"/>
      <c r="B494" s="54"/>
      <c r="C494" s="54"/>
    </row>
    <row r="495" spans="1:3" ht="15.75" customHeight="1" x14ac:dyDescent="0.25">
      <c r="A495" s="54"/>
      <c r="B495" s="54"/>
      <c r="C495" s="54"/>
    </row>
    <row r="496" spans="1:3" ht="15.75" customHeight="1" x14ac:dyDescent="0.25">
      <c r="A496" s="54"/>
      <c r="B496" s="54"/>
      <c r="C496" s="54"/>
    </row>
    <row r="497" spans="1:3" ht="15.75" customHeight="1" x14ac:dyDescent="0.25">
      <c r="A497" s="54"/>
      <c r="B497" s="54"/>
      <c r="C497" s="54"/>
    </row>
    <row r="498" spans="1:3" ht="15.75" customHeight="1" x14ac:dyDescent="0.25">
      <c r="A498" s="54"/>
      <c r="B498" s="54"/>
      <c r="C498" s="54"/>
    </row>
    <row r="499" spans="1:3" ht="15.75" customHeight="1" x14ac:dyDescent="0.25">
      <c r="A499" s="54"/>
      <c r="B499" s="54"/>
      <c r="C499" s="54"/>
    </row>
    <row r="500" spans="1:3" ht="15.75" customHeight="1" x14ac:dyDescent="0.25">
      <c r="A500" s="54"/>
      <c r="B500" s="54"/>
      <c r="C500" s="54"/>
    </row>
    <row r="501" spans="1:3" ht="15.75" customHeight="1" x14ac:dyDescent="0.25">
      <c r="A501" s="54"/>
      <c r="B501" s="54"/>
      <c r="C501" s="54"/>
    </row>
    <row r="502" spans="1:3" ht="15.75" customHeight="1" x14ac:dyDescent="0.25">
      <c r="A502" s="54"/>
      <c r="B502" s="54"/>
      <c r="C502" s="54"/>
    </row>
    <row r="503" spans="1:3" ht="15.75" customHeight="1" x14ac:dyDescent="0.25">
      <c r="A503" s="54"/>
      <c r="B503" s="54"/>
      <c r="C503" s="54"/>
    </row>
    <row r="504" spans="1:3" ht="15.75" customHeight="1" x14ac:dyDescent="0.25">
      <c r="A504" s="54"/>
      <c r="B504" s="54"/>
      <c r="C504" s="54"/>
    </row>
    <row r="505" spans="1:3" ht="15.75" customHeight="1" x14ac:dyDescent="0.25">
      <c r="A505" s="54"/>
      <c r="B505" s="54"/>
      <c r="C505" s="54"/>
    </row>
    <row r="506" spans="1:3" ht="15.75" customHeight="1" x14ac:dyDescent="0.25">
      <c r="A506" s="54"/>
      <c r="B506" s="54"/>
      <c r="C506" s="54"/>
    </row>
    <row r="507" spans="1:3" ht="15.75" customHeight="1" x14ac:dyDescent="0.25">
      <c r="A507" s="54"/>
      <c r="B507" s="54"/>
      <c r="C507" s="54"/>
    </row>
    <row r="508" spans="1:3" ht="15.75" customHeight="1" x14ac:dyDescent="0.25">
      <c r="A508" s="54"/>
      <c r="B508" s="54"/>
      <c r="C508" s="54"/>
    </row>
    <row r="509" spans="1:3" ht="15.75" customHeight="1" x14ac:dyDescent="0.25">
      <c r="A509" s="54"/>
      <c r="B509" s="54"/>
      <c r="C509" s="54"/>
    </row>
    <row r="510" spans="1:3" ht="15.75" customHeight="1" x14ac:dyDescent="0.25">
      <c r="A510" s="54"/>
      <c r="B510" s="54"/>
      <c r="C510" s="54"/>
    </row>
    <row r="511" spans="1:3" ht="15.75" customHeight="1" x14ac:dyDescent="0.25">
      <c r="A511" s="54"/>
      <c r="B511" s="54"/>
      <c r="C511" s="54"/>
    </row>
    <row r="512" spans="1:3" ht="15.75" customHeight="1" x14ac:dyDescent="0.25">
      <c r="A512" s="54"/>
      <c r="B512" s="54"/>
      <c r="C512" s="54"/>
    </row>
    <row r="513" spans="1:3" ht="15.75" customHeight="1" x14ac:dyDescent="0.25">
      <c r="A513" s="54"/>
      <c r="B513" s="54"/>
      <c r="C513" s="54"/>
    </row>
    <row r="514" spans="1:3" ht="15.75" customHeight="1" x14ac:dyDescent="0.25">
      <c r="A514" s="54"/>
      <c r="B514" s="54"/>
      <c r="C514" s="54"/>
    </row>
    <row r="515" spans="1:3" ht="15.75" customHeight="1" x14ac:dyDescent="0.25">
      <c r="A515" s="54"/>
      <c r="B515" s="54"/>
      <c r="C515" s="54"/>
    </row>
    <row r="516" spans="1:3" ht="15.75" customHeight="1" x14ac:dyDescent="0.25">
      <c r="A516" s="54"/>
      <c r="B516" s="54"/>
      <c r="C516" s="54"/>
    </row>
    <row r="517" spans="1:3" ht="15.75" customHeight="1" x14ac:dyDescent="0.25">
      <c r="A517" s="54"/>
      <c r="B517" s="54"/>
      <c r="C517" s="54"/>
    </row>
    <row r="518" spans="1:3" ht="15.75" customHeight="1" x14ac:dyDescent="0.25">
      <c r="A518" s="54"/>
      <c r="B518" s="54"/>
      <c r="C518" s="54"/>
    </row>
    <row r="519" spans="1:3" ht="15.75" customHeight="1" x14ac:dyDescent="0.25">
      <c r="A519" s="54"/>
      <c r="B519" s="54"/>
      <c r="C519" s="54"/>
    </row>
    <row r="520" spans="1:3" ht="15.75" customHeight="1" x14ac:dyDescent="0.25">
      <c r="A520" s="54"/>
      <c r="B520" s="54"/>
      <c r="C520" s="54"/>
    </row>
    <row r="521" spans="1:3" ht="15.75" customHeight="1" x14ac:dyDescent="0.25">
      <c r="A521" s="54"/>
      <c r="B521" s="54"/>
      <c r="C521" s="54"/>
    </row>
    <row r="522" spans="1:3" ht="15.75" customHeight="1" x14ac:dyDescent="0.25">
      <c r="A522" s="54"/>
      <c r="B522" s="54"/>
      <c r="C522" s="54"/>
    </row>
    <row r="523" spans="1:3" ht="15.75" customHeight="1" x14ac:dyDescent="0.25">
      <c r="A523" s="54"/>
      <c r="B523" s="54"/>
      <c r="C523" s="54"/>
    </row>
    <row r="524" spans="1:3" ht="15.75" customHeight="1" x14ac:dyDescent="0.25">
      <c r="A524" s="54"/>
      <c r="B524" s="54"/>
      <c r="C524" s="54"/>
    </row>
    <row r="525" spans="1:3" ht="15.75" customHeight="1" x14ac:dyDescent="0.25">
      <c r="A525" s="54"/>
      <c r="B525" s="54"/>
      <c r="C525" s="54"/>
    </row>
    <row r="526" spans="1:3" ht="15.75" customHeight="1" x14ac:dyDescent="0.25">
      <c r="A526" s="54"/>
      <c r="B526" s="54"/>
      <c r="C526" s="54"/>
    </row>
    <row r="527" spans="1:3" ht="15.75" customHeight="1" x14ac:dyDescent="0.25">
      <c r="A527" s="54"/>
      <c r="B527" s="54"/>
      <c r="C527" s="54"/>
    </row>
    <row r="528" spans="1:3" ht="15.75" customHeight="1" x14ac:dyDescent="0.25">
      <c r="A528" s="54"/>
      <c r="B528" s="54"/>
      <c r="C528" s="54"/>
    </row>
    <row r="529" spans="1:3" ht="15.75" customHeight="1" x14ac:dyDescent="0.25">
      <c r="A529" s="54"/>
      <c r="B529" s="54"/>
      <c r="C529" s="54"/>
    </row>
    <row r="530" spans="1:3" ht="15.75" customHeight="1" x14ac:dyDescent="0.25">
      <c r="A530" s="54"/>
      <c r="B530" s="54"/>
      <c r="C530" s="54"/>
    </row>
    <row r="531" spans="1:3" ht="15.75" customHeight="1" x14ac:dyDescent="0.25">
      <c r="A531" s="54"/>
      <c r="B531" s="54"/>
      <c r="C531" s="54"/>
    </row>
    <row r="532" spans="1:3" ht="15.75" customHeight="1" x14ac:dyDescent="0.25">
      <c r="A532" s="54"/>
      <c r="B532" s="54"/>
      <c r="C532" s="54"/>
    </row>
    <row r="533" spans="1:3" ht="15.75" customHeight="1" x14ac:dyDescent="0.25">
      <c r="A533" s="54"/>
      <c r="B533" s="54"/>
      <c r="C533" s="54"/>
    </row>
    <row r="534" spans="1:3" ht="15.75" customHeight="1" x14ac:dyDescent="0.25">
      <c r="A534" s="54"/>
      <c r="B534" s="54"/>
      <c r="C534" s="54"/>
    </row>
    <row r="535" spans="1:3" ht="15.75" customHeight="1" x14ac:dyDescent="0.25">
      <c r="A535" s="54"/>
      <c r="B535" s="54"/>
      <c r="C535" s="54"/>
    </row>
    <row r="536" spans="1:3" ht="15.75" customHeight="1" x14ac:dyDescent="0.25">
      <c r="A536" s="54"/>
      <c r="B536" s="54"/>
      <c r="C536" s="54"/>
    </row>
    <row r="537" spans="1:3" ht="15.75" customHeight="1" x14ac:dyDescent="0.25">
      <c r="A537" s="54"/>
      <c r="B537" s="54"/>
      <c r="C537" s="54"/>
    </row>
    <row r="538" spans="1:3" ht="15.75" customHeight="1" x14ac:dyDescent="0.25">
      <c r="A538" s="54"/>
      <c r="B538" s="54"/>
      <c r="C538" s="54"/>
    </row>
    <row r="539" spans="1:3" ht="15.75" customHeight="1" x14ac:dyDescent="0.25">
      <c r="A539" s="54"/>
      <c r="B539" s="54"/>
      <c r="C539" s="54"/>
    </row>
    <row r="540" spans="1:3" ht="15.75" customHeight="1" x14ac:dyDescent="0.25">
      <c r="A540" s="54"/>
      <c r="B540" s="54"/>
      <c r="C540" s="54"/>
    </row>
    <row r="541" spans="1:3" ht="15.75" customHeight="1" x14ac:dyDescent="0.25">
      <c r="A541" s="54"/>
      <c r="B541" s="54"/>
      <c r="C541" s="54"/>
    </row>
    <row r="542" spans="1:3" ht="15.75" customHeight="1" x14ac:dyDescent="0.25">
      <c r="A542" s="54"/>
      <c r="B542" s="54"/>
      <c r="C542" s="54"/>
    </row>
    <row r="543" spans="1:3" ht="15.75" customHeight="1" x14ac:dyDescent="0.25">
      <c r="A543" s="54"/>
      <c r="B543" s="54"/>
      <c r="C543" s="54"/>
    </row>
    <row r="544" spans="1:3" ht="15.75" customHeight="1" x14ac:dyDescent="0.25">
      <c r="A544" s="54"/>
      <c r="B544" s="54"/>
      <c r="C544" s="54"/>
    </row>
    <row r="545" spans="1:3" ht="15.75" customHeight="1" x14ac:dyDescent="0.25">
      <c r="A545" s="54"/>
      <c r="B545" s="54"/>
      <c r="C545" s="54"/>
    </row>
    <row r="546" spans="1:3" ht="15.75" customHeight="1" x14ac:dyDescent="0.25">
      <c r="A546" s="54"/>
      <c r="B546" s="54"/>
      <c r="C546" s="54"/>
    </row>
    <row r="547" spans="1:3" ht="15.75" customHeight="1" x14ac:dyDescent="0.25">
      <c r="A547" s="54"/>
      <c r="B547" s="54"/>
      <c r="C547" s="54"/>
    </row>
    <row r="548" spans="1:3" ht="15.75" customHeight="1" x14ac:dyDescent="0.25">
      <c r="A548" s="54"/>
      <c r="B548" s="54"/>
      <c r="C548" s="54"/>
    </row>
    <row r="549" spans="1:3" ht="15.75" customHeight="1" x14ac:dyDescent="0.25">
      <c r="A549" s="54"/>
      <c r="B549" s="54"/>
      <c r="C549" s="54"/>
    </row>
    <row r="550" spans="1:3" ht="15.75" customHeight="1" x14ac:dyDescent="0.25">
      <c r="A550" s="54"/>
      <c r="B550" s="54"/>
      <c r="C550" s="54"/>
    </row>
    <row r="551" spans="1:3" ht="15.75" customHeight="1" x14ac:dyDescent="0.25">
      <c r="A551" s="54"/>
      <c r="B551" s="54"/>
      <c r="C551" s="54"/>
    </row>
    <row r="552" spans="1:3" ht="15.75" customHeight="1" x14ac:dyDescent="0.25">
      <c r="A552" s="54"/>
      <c r="B552" s="54"/>
      <c r="C552" s="54"/>
    </row>
    <row r="553" spans="1:3" ht="15.75" customHeight="1" x14ac:dyDescent="0.25">
      <c r="A553" s="54"/>
      <c r="B553" s="54"/>
      <c r="C553" s="54"/>
    </row>
    <row r="554" spans="1:3" ht="15.75" customHeight="1" x14ac:dyDescent="0.25">
      <c r="A554" s="54"/>
      <c r="B554" s="54"/>
      <c r="C554" s="54"/>
    </row>
    <row r="555" spans="1:3" ht="15.75" customHeight="1" x14ac:dyDescent="0.25">
      <c r="A555" s="54"/>
      <c r="B555" s="54"/>
      <c r="C555" s="54"/>
    </row>
    <row r="556" spans="1:3" ht="15.75" customHeight="1" x14ac:dyDescent="0.25">
      <c r="A556" s="54"/>
      <c r="B556" s="54"/>
      <c r="C556" s="54"/>
    </row>
    <row r="557" spans="1:3" ht="15.75" customHeight="1" x14ac:dyDescent="0.25">
      <c r="A557" s="54"/>
      <c r="B557" s="54"/>
      <c r="C557" s="54"/>
    </row>
    <row r="558" spans="1:3" ht="15.75" customHeight="1" x14ac:dyDescent="0.25">
      <c r="A558" s="54"/>
      <c r="B558" s="54"/>
      <c r="C558" s="54"/>
    </row>
    <row r="559" spans="1:3" ht="15.75" customHeight="1" x14ac:dyDescent="0.25">
      <c r="A559" s="54"/>
      <c r="B559" s="54"/>
      <c r="C559" s="54"/>
    </row>
    <row r="560" spans="1:3" ht="15.75" customHeight="1" x14ac:dyDescent="0.25">
      <c r="A560" s="54"/>
      <c r="B560" s="54"/>
      <c r="C560" s="54"/>
    </row>
    <row r="561" spans="1:3" ht="15.75" customHeight="1" x14ac:dyDescent="0.25">
      <c r="A561" s="54"/>
      <c r="B561" s="54"/>
      <c r="C561" s="54"/>
    </row>
    <row r="562" spans="1:3" ht="15.75" customHeight="1" x14ac:dyDescent="0.25">
      <c r="A562" s="54"/>
      <c r="B562" s="54"/>
      <c r="C562" s="54"/>
    </row>
    <row r="563" spans="1:3" ht="15.75" customHeight="1" x14ac:dyDescent="0.25">
      <c r="A563" s="54"/>
      <c r="B563" s="54"/>
      <c r="C563" s="54"/>
    </row>
    <row r="564" spans="1:3" ht="15.75" customHeight="1" x14ac:dyDescent="0.25">
      <c r="A564" s="54"/>
      <c r="B564" s="54"/>
      <c r="C564" s="54"/>
    </row>
    <row r="565" spans="1:3" ht="15.75" customHeight="1" x14ac:dyDescent="0.25">
      <c r="A565" s="54"/>
      <c r="B565" s="54"/>
      <c r="C565" s="54"/>
    </row>
    <row r="566" spans="1:3" ht="15.75" customHeight="1" x14ac:dyDescent="0.25">
      <c r="A566" s="54"/>
      <c r="B566" s="54"/>
      <c r="C566" s="54"/>
    </row>
    <row r="567" spans="1:3" ht="15.75" customHeight="1" x14ac:dyDescent="0.25">
      <c r="A567" s="54"/>
      <c r="B567" s="54"/>
      <c r="C567" s="54"/>
    </row>
    <row r="568" spans="1:3" ht="15.75" customHeight="1" x14ac:dyDescent="0.25">
      <c r="A568" s="54"/>
      <c r="B568" s="54"/>
      <c r="C568" s="54"/>
    </row>
    <row r="569" spans="1:3" ht="15.75" customHeight="1" x14ac:dyDescent="0.25">
      <c r="A569" s="54"/>
      <c r="B569" s="54"/>
      <c r="C569" s="54"/>
    </row>
    <row r="570" spans="1:3" ht="15.75" customHeight="1" x14ac:dyDescent="0.25">
      <c r="A570" s="54"/>
      <c r="B570" s="54"/>
      <c r="C570" s="54"/>
    </row>
    <row r="571" spans="1:3" ht="15.75" customHeight="1" x14ac:dyDescent="0.25">
      <c r="A571" s="54"/>
      <c r="B571" s="54"/>
      <c r="C571" s="54"/>
    </row>
    <row r="572" spans="1:3" ht="15.75" customHeight="1" x14ac:dyDescent="0.25">
      <c r="A572" s="54"/>
      <c r="B572" s="54"/>
      <c r="C572" s="54"/>
    </row>
    <row r="573" spans="1:3" ht="15.75" customHeight="1" x14ac:dyDescent="0.25">
      <c r="A573" s="54"/>
      <c r="B573" s="54"/>
      <c r="C573" s="54"/>
    </row>
    <row r="574" spans="1:3" ht="15.75" customHeight="1" x14ac:dyDescent="0.25">
      <c r="A574" s="54"/>
      <c r="B574" s="54"/>
      <c r="C574" s="54"/>
    </row>
    <row r="575" spans="1:3" ht="15.75" customHeight="1" x14ac:dyDescent="0.25">
      <c r="A575" s="54"/>
      <c r="B575" s="54"/>
      <c r="C575" s="54"/>
    </row>
    <row r="576" spans="1:3" ht="15.75" customHeight="1" x14ac:dyDescent="0.25">
      <c r="A576" s="54"/>
      <c r="B576" s="54"/>
      <c r="C576" s="54"/>
    </row>
    <row r="577" spans="1:3" ht="15.75" customHeight="1" x14ac:dyDescent="0.25">
      <c r="A577" s="54"/>
      <c r="B577" s="54"/>
      <c r="C577" s="54"/>
    </row>
    <row r="578" spans="1:3" ht="15.75" customHeight="1" x14ac:dyDescent="0.25">
      <c r="A578" s="54"/>
      <c r="B578" s="54"/>
      <c r="C578" s="54"/>
    </row>
    <row r="579" spans="1:3" ht="15.75" customHeight="1" x14ac:dyDescent="0.25">
      <c r="A579" s="54"/>
      <c r="B579" s="54"/>
      <c r="C579" s="54"/>
    </row>
    <row r="580" spans="1:3" ht="15.75" customHeight="1" x14ac:dyDescent="0.25">
      <c r="A580" s="54"/>
      <c r="B580" s="54"/>
      <c r="C580" s="54"/>
    </row>
    <row r="581" spans="1:3" ht="15.75" customHeight="1" x14ac:dyDescent="0.25">
      <c r="A581" s="54"/>
      <c r="B581" s="54"/>
      <c r="C581" s="54"/>
    </row>
    <row r="582" spans="1:3" ht="15.75" customHeight="1" x14ac:dyDescent="0.25">
      <c r="A582" s="54"/>
      <c r="B582" s="54"/>
      <c r="C582" s="54"/>
    </row>
    <row r="583" spans="1:3" ht="15.75" customHeight="1" x14ac:dyDescent="0.25">
      <c r="A583" s="54"/>
      <c r="B583" s="54"/>
      <c r="C583" s="54"/>
    </row>
    <row r="584" spans="1:3" ht="15.75" customHeight="1" x14ac:dyDescent="0.25">
      <c r="A584" s="54"/>
      <c r="B584" s="54"/>
      <c r="C584" s="54"/>
    </row>
    <row r="585" spans="1:3" ht="15.75" customHeight="1" x14ac:dyDescent="0.25">
      <c r="A585" s="54"/>
      <c r="B585" s="54"/>
      <c r="C585" s="54"/>
    </row>
    <row r="586" spans="1:3" ht="15.75" customHeight="1" x14ac:dyDescent="0.25">
      <c r="A586" s="54"/>
      <c r="B586" s="54"/>
      <c r="C586" s="54"/>
    </row>
    <row r="587" spans="1:3" ht="15.75" customHeight="1" x14ac:dyDescent="0.25">
      <c r="A587" s="54"/>
      <c r="B587" s="54"/>
      <c r="C587" s="54"/>
    </row>
    <row r="588" spans="1:3" ht="15.75" customHeight="1" x14ac:dyDescent="0.25">
      <c r="A588" s="54"/>
      <c r="B588" s="54"/>
      <c r="C588" s="54"/>
    </row>
    <row r="589" spans="1:3" ht="15.75" customHeight="1" x14ac:dyDescent="0.25">
      <c r="A589" s="54"/>
      <c r="B589" s="54"/>
      <c r="C589" s="54"/>
    </row>
    <row r="590" spans="1:3" ht="15.75" customHeight="1" x14ac:dyDescent="0.25">
      <c r="A590" s="54"/>
      <c r="B590" s="54"/>
      <c r="C590" s="54"/>
    </row>
    <row r="591" spans="1:3" ht="15.75" customHeight="1" x14ac:dyDescent="0.25">
      <c r="A591" s="54"/>
      <c r="B591" s="54"/>
      <c r="C591" s="54"/>
    </row>
    <row r="592" spans="1:3" ht="15.75" customHeight="1" x14ac:dyDescent="0.25">
      <c r="A592" s="54"/>
      <c r="B592" s="54"/>
      <c r="C592" s="54"/>
    </row>
    <row r="593" spans="1:3" ht="15.75" customHeight="1" x14ac:dyDescent="0.25">
      <c r="A593" s="54"/>
      <c r="B593" s="54"/>
      <c r="C593" s="54"/>
    </row>
    <row r="594" spans="1:3" ht="15.75" customHeight="1" x14ac:dyDescent="0.25">
      <c r="A594" s="54"/>
      <c r="B594" s="54"/>
      <c r="C594" s="54"/>
    </row>
    <row r="595" spans="1:3" ht="15.75" customHeight="1" x14ac:dyDescent="0.25">
      <c r="A595" s="54"/>
      <c r="B595" s="54"/>
      <c r="C595" s="54"/>
    </row>
    <row r="596" spans="1:3" ht="15.75" customHeight="1" x14ac:dyDescent="0.25">
      <c r="A596" s="54"/>
      <c r="B596" s="54"/>
      <c r="C596" s="54"/>
    </row>
    <row r="597" spans="1:3" ht="15.75" customHeight="1" x14ac:dyDescent="0.25">
      <c r="A597" s="54"/>
      <c r="B597" s="54"/>
      <c r="C597" s="54"/>
    </row>
    <row r="598" spans="1:3" ht="15.75" customHeight="1" x14ac:dyDescent="0.25">
      <c r="A598" s="54"/>
      <c r="B598" s="54"/>
      <c r="C598" s="54"/>
    </row>
    <row r="599" spans="1:3" ht="15.75" customHeight="1" x14ac:dyDescent="0.25">
      <c r="A599" s="54"/>
      <c r="B599" s="54"/>
      <c r="C599" s="54"/>
    </row>
    <row r="600" spans="1:3" ht="15.75" customHeight="1" x14ac:dyDescent="0.25">
      <c r="A600" s="54"/>
      <c r="B600" s="54"/>
      <c r="C600" s="54"/>
    </row>
    <row r="601" spans="1:3" ht="15.75" customHeight="1" x14ac:dyDescent="0.25">
      <c r="A601" s="54"/>
      <c r="B601" s="54"/>
      <c r="C601" s="54"/>
    </row>
    <row r="602" spans="1:3" ht="15.75" customHeight="1" x14ac:dyDescent="0.25">
      <c r="A602" s="54"/>
      <c r="B602" s="54"/>
      <c r="C602" s="54"/>
    </row>
    <row r="603" spans="1:3" ht="15.75" customHeight="1" x14ac:dyDescent="0.25">
      <c r="A603" s="54"/>
      <c r="B603" s="54"/>
      <c r="C603" s="54"/>
    </row>
    <row r="604" spans="1:3" ht="15.75" customHeight="1" x14ac:dyDescent="0.25">
      <c r="A604" s="54"/>
      <c r="B604" s="54"/>
      <c r="C604" s="54"/>
    </row>
    <row r="605" spans="1:3" ht="15.75" customHeight="1" x14ac:dyDescent="0.25">
      <c r="A605" s="54"/>
      <c r="B605" s="54"/>
      <c r="C605" s="54"/>
    </row>
    <row r="606" spans="1:3" ht="15.75" customHeight="1" x14ac:dyDescent="0.25">
      <c r="A606" s="54"/>
      <c r="B606" s="54"/>
      <c r="C606" s="54"/>
    </row>
    <row r="607" spans="1:3" ht="15.75" customHeight="1" x14ac:dyDescent="0.25">
      <c r="A607" s="54"/>
      <c r="B607" s="54"/>
      <c r="C607" s="54"/>
    </row>
    <row r="608" spans="1:3" ht="15.75" customHeight="1" x14ac:dyDescent="0.25">
      <c r="A608" s="54"/>
      <c r="B608" s="54"/>
      <c r="C608" s="54"/>
    </row>
    <row r="609" spans="1:3" ht="15.75" customHeight="1" x14ac:dyDescent="0.25">
      <c r="A609" s="54"/>
      <c r="B609" s="54"/>
      <c r="C609" s="54"/>
    </row>
    <row r="610" spans="1:3" ht="15.75" customHeight="1" x14ac:dyDescent="0.25">
      <c r="A610" s="54"/>
      <c r="B610" s="54"/>
      <c r="C610" s="54"/>
    </row>
    <row r="611" spans="1:3" ht="15.75" customHeight="1" x14ac:dyDescent="0.25">
      <c r="A611" s="54"/>
      <c r="B611" s="54"/>
      <c r="C611" s="54"/>
    </row>
    <row r="612" spans="1:3" ht="15.75" customHeight="1" x14ac:dyDescent="0.25">
      <c r="A612" s="54"/>
      <c r="B612" s="54"/>
      <c r="C612" s="54"/>
    </row>
    <row r="613" spans="1:3" ht="15.75" customHeight="1" x14ac:dyDescent="0.25">
      <c r="A613" s="54"/>
      <c r="B613" s="54"/>
      <c r="C613" s="54"/>
    </row>
    <row r="614" spans="1:3" ht="15.75" customHeight="1" x14ac:dyDescent="0.25">
      <c r="A614" s="54"/>
      <c r="B614" s="54"/>
      <c r="C614" s="54"/>
    </row>
    <row r="615" spans="1:3" ht="15.75" customHeight="1" x14ac:dyDescent="0.25">
      <c r="A615" s="54"/>
      <c r="B615" s="54"/>
      <c r="C615" s="54"/>
    </row>
    <row r="616" spans="1:3" ht="15.75" customHeight="1" x14ac:dyDescent="0.25">
      <c r="A616" s="54"/>
      <c r="B616" s="54"/>
      <c r="C616" s="54"/>
    </row>
    <row r="617" spans="1:3" ht="15.75" customHeight="1" x14ac:dyDescent="0.25">
      <c r="A617" s="54"/>
      <c r="B617" s="54"/>
      <c r="C617" s="54"/>
    </row>
    <row r="618" spans="1:3" ht="15.75" customHeight="1" x14ac:dyDescent="0.25">
      <c r="A618" s="54"/>
      <c r="B618" s="54"/>
      <c r="C618" s="54"/>
    </row>
    <row r="619" spans="1:3" ht="15.75" customHeight="1" x14ac:dyDescent="0.25">
      <c r="A619" s="54"/>
      <c r="B619" s="54"/>
      <c r="C619" s="54"/>
    </row>
    <row r="620" spans="1:3" ht="15.75" customHeight="1" x14ac:dyDescent="0.25">
      <c r="A620" s="54"/>
      <c r="B620" s="54"/>
      <c r="C620" s="54"/>
    </row>
    <row r="621" spans="1:3" ht="15.75" customHeight="1" x14ac:dyDescent="0.25">
      <c r="A621" s="54"/>
      <c r="B621" s="54"/>
      <c r="C621" s="54"/>
    </row>
    <row r="622" spans="1:3" ht="15.75" customHeight="1" x14ac:dyDescent="0.25">
      <c r="A622" s="54"/>
      <c r="B622" s="54"/>
      <c r="C622" s="54"/>
    </row>
    <row r="623" spans="1:3" ht="15.75" customHeight="1" x14ac:dyDescent="0.25">
      <c r="A623" s="54"/>
      <c r="B623" s="54"/>
      <c r="C623" s="54"/>
    </row>
    <row r="624" spans="1:3" ht="15.75" customHeight="1" x14ac:dyDescent="0.25">
      <c r="A624" s="54"/>
      <c r="B624" s="54"/>
      <c r="C624" s="54"/>
    </row>
    <row r="625" spans="1:3" ht="15.75" customHeight="1" x14ac:dyDescent="0.25">
      <c r="A625" s="54"/>
      <c r="B625" s="54"/>
      <c r="C625" s="54"/>
    </row>
    <row r="626" spans="1:3" ht="15.75" customHeight="1" x14ac:dyDescent="0.25">
      <c r="A626" s="54"/>
      <c r="B626" s="54"/>
      <c r="C626" s="54"/>
    </row>
    <row r="627" spans="1:3" ht="15.75" customHeight="1" x14ac:dyDescent="0.25">
      <c r="A627" s="54"/>
      <c r="B627" s="54"/>
      <c r="C627" s="54"/>
    </row>
    <row r="628" spans="1:3" ht="15.75" customHeight="1" x14ac:dyDescent="0.25">
      <c r="A628" s="54"/>
      <c r="B628" s="54"/>
      <c r="C628" s="54"/>
    </row>
    <row r="629" spans="1:3" ht="15.75" customHeight="1" x14ac:dyDescent="0.25">
      <c r="A629" s="54"/>
      <c r="B629" s="54"/>
      <c r="C629" s="54"/>
    </row>
    <row r="630" spans="1:3" ht="15.75" customHeight="1" x14ac:dyDescent="0.25">
      <c r="A630" s="54"/>
      <c r="B630" s="54"/>
      <c r="C630" s="54"/>
    </row>
    <row r="631" spans="1:3" ht="15.75" customHeight="1" x14ac:dyDescent="0.25">
      <c r="A631" s="54"/>
      <c r="B631" s="54"/>
      <c r="C631" s="54"/>
    </row>
    <row r="632" spans="1:3" ht="15.75" customHeight="1" x14ac:dyDescent="0.25">
      <c r="A632" s="54"/>
      <c r="B632" s="54"/>
      <c r="C632" s="54"/>
    </row>
    <row r="633" spans="1:3" ht="15.75" customHeight="1" x14ac:dyDescent="0.25">
      <c r="A633" s="54"/>
      <c r="B633" s="54"/>
      <c r="C633" s="54"/>
    </row>
    <row r="634" spans="1:3" ht="15.75" customHeight="1" x14ac:dyDescent="0.25">
      <c r="A634" s="54"/>
      <c r="B634" s="54"/>
      <c r="C634" s="54"/>
    </row>
    <row r="635" spans="1:3" ht="15.75" customHeight="1" x14ac:dyDescent="0.25">
      <c r="A635" s="54"/>
      <c r="B635" s="54"/>
      <c r="C635" s="54"/>
    </row>
    <row r="636" spans="1:3" ht="15.75" customHeight="1" x14ac:dyDescent="0.25">
      <c r="A636" s="54"/>
      <c r="B636" s="54"/>
      <c r="C636" s="54"/>
    </row>
    <row r="637" spans="1:3" ht="15.75" customHeight="1" x14ac:dyDescent="0.25">
      <c r="A637" s="54"/>
      <c r="B637" s="54"/>
      <c r="C637" s="54"/>
    </row>
    <row r="638" spans="1:3" ht="15.75" customHeight="1" x14ac:dyDescent="0.25">
      <c r="A638" s="54"/>
      <c r="B638" s="54"/>
      <c r="C638" s="54"/>
    </row>
    <row r="639" spans="1:3" ht="15.75" customHeight="1" x14ac:dyDescent="0.25">
      <c r="A639" s="54"/>
      <c r="B639" s="54"/>
      <c r="C639" s="54"/>
    </row>
    <row r="640" spans="1:3" ht="15.75" customHeight="1" x14ac:dyDescent="0.25">
      <c r="A640" s="54"/>
      <c r="B640" s="54"/>
      <c r="C640" s="54"/>
    </row>
    <row r="641" spans="1:3" ht="15.75" customHeight="1" x14ac:dyDescent="0.25">
      <c r="A641" s="54"/>
      <c r="B641" s="54"/>
      <c r="C641" s="54"/>
    </row>
    <row r="642" spans="1:3" ht="15.75" customHeight="1" x14ac:dyDescent="0.25">
      <c r="A642" s="54"/>
      <c r="B642" s="54"/>
      <c r="C642" s="54"/>
    </row>
    <row r="643" spans="1:3" ht="15.75" customHeight="1" x14ac:dyDescent="0.25">
      <c r="A643" s="54"/>
      <c r="B643" s="54"/>
      <c r="C643" s="54"/>
    </row>
    <row r="644" spans="1:3" ht="15.75" customHeight="1" x14ac:dyDescent="0.25">
      <c r="A644" s="54"/>
      <c r="B644" s="54"/>
      <c r="C644" s="54"/>
    </row>
    <row r="645" spans="1:3" ht="15.75" customHeight="1" x14ac:dyDescent="0.25">
      <c r="A645" s="54"/>
      <c r="B645" s="54"/>
      <c r="C645" s="54"/>
    </row>
    <row r="646" spans="1:3" ht="15.75" customHeight="1" x14ac:dyDescent="0.25">
      <c r="A646" s="54"/>
      <c r="B646" s="54"/>
      <c r="C646" s="54"/>
    </row>
    <row r="647" spans="1:3" ht="15.75" customHeight="1" x14ac:dyDescent="0.25">
      <c r="A647" s="54"/>
      <c r="B647" s="54"/>
      <c r="C647" s="54"/>
    </row>
    <row r="648" spans="1:3" ht="15.75" customHeight="1" x14ac:dyDescent="0.25">
      <c r="A648" s="54"/>
      <c r="B648" s="54"/>
      <c r="C648" s="54"/>
    </row>
    <row r="649" spans="1:3" ht="15.75" customHeight="1" x14ac:dyDescent="0.25">
      <c r="A649" s="54"/>
      <c r="B649" s="54"/>
      <c r="C649" s="54"/>
    </row>
    <row r="650" spans="1:3" ht="15.75" customHeight="1" x14ac:dyDescent="0.25">
      <c r="A650" s="54"/>
      <c r="B650" s="54"/>
      <c r="C650" s="54"/>
    </row>
    <row r="651" spans="1:3" ht="15.75" customHeight="1" x14ac:dyDescent="0.25">
      <c r="A651" s="54"/>
      <c r="B651" s="54"/>
      <c r="C651" s="54"/>
    </row>
    <row r="652" spans="1:3" ht="15.75" customHeight="1" x14ac:dyDescent="0.25">
      <c r="A652" s="54"/>
      <c r="B652" s="54"/>
      <c r="C652" s="54"/>
    </row>
    <row r="653" spans="1:3" ht="15.75" customHeight="1" x14ac:dyDescent="0.25">
      <c r="A653" s="54"/>
      <c r="B653" s="54"/>
      <c r="C653" s="54"/>
    </row>
    <row r="654" spans="1:3" ht="15.75" customHeight="1" x14ac:dyDescent="0.25">
      <c r="A654" s="54"/>
      <c r="B654" s="54"/>
      <c r="C654" s="54"/>
    </row>
    <row r="655" spans="1:3" ht="15.75" customHeight="1" x14ac:dyDescent="0.25">
      <c r="A655" s="54"/>
      <c r="B655" s="54"/>
      <c r="C655" s="54"/>
    </row>
    <row r="656" spans="1:3" ht="15.75" customHeight="1" x14ac:dyDescent="0.25">
      <c r="A656" s="54"/>
      <c r="B656" s="54"/>
      <c r="C656" s="54"/>
    </row>
    <row r="657" spans="1:3" ht="15.75" customHeight="1" x14ac:dyDescent="0.25">
      <c r="A657" s="54"/>
      <c r="B657" s="54"/>
      <c r="C657" s="54"/>
    </row>
    <row r="658" spans="1:3" ht="15.75" customHeight="1" x14ac:dyDescent="0.25">
      <c r="A658" s="54"/>
      <c r="B658" s="54"/>
      <c r="C658" s="54"/>
    </row>
    <row r="659" spans="1:3" ht="15.75" customHeight="1" x14ac:dyDescent="0.25">
      <c r="A659" s="54"/>
      <c r="B659" s="54"/>
      <c r="C659" s="54"/>
    </row>
    <row r="660" spans="1:3" ht="15.75" customHeight="1" x14ac:dyDescent="0.25">
      <c r="A660" s="54"/>
      <c r="B660" s="54"/>
      <c r="C660" s="54"/>
    </row>
    <row r="661" spans="1:3" ht="15.75" customHeight="1" x14ac:dyDescent="0.25">
      <c r="A661" s="54"/>
      <c r="B661" s="54"/>
      <c r="C661" s="54"/>
    </row>
    <row r="662" spans="1:3" ht="15.75" customHeight="1" x14ac:dyDescent="0.25">
      <c r="A662" s="54"/>
      <c r="B662" s="54"/>
      <c r="C662" s="54"/>
    </row>
    <row r="663" spans="1:3" ht="15.75" customHeight="1" x14ac:dyDescent="0.25">
      <c r="A663" s="54"/>
      <c r="B663" s="54"/>
      <c r="C663" s="54"/>
    </row>
    <row r="664" spans="1:3" ht="15.75" customHeight="1" x14ac:dyDescent="0.25">
      <c r="A664" s="54"/>
      <c r="B664" s="54"/>
      <c r="C664" s="54"/>
    </row>
    <row r="665" spans="1:3" ht="15.75" customHeight="1" x14ac:dyDescent="0.25">
      <c r="A665" s="54"/>
      <c r="B665" s="54"/>
      <c r="C665" s="54"/>
    </row>
    <row r="666" spans="1:3" ht="15.75" customHeight="1" x14ac:dyDescent="0.25">
      <c r="A666" s="54"/>
      <c r="B666" s="54"/>
      <c r="C666" s="54"/>
    </row>
    <row r="667" spans="1:3" ht="15.75" customHeight="1" x14ac:dyDescent="0.25">
      <c r="A667" s="54"/>
      <c r="B667" s="54"/>
      <c r="C667" s="54"/>
    </row>
    <row r="668" spans="1:3" ht="15.75" customHeight="1" x14ac:dyDescent="0.25">
      <c r="A668" s="54"/>
      <c r="B668" s="54"/>
      <c r="C668" s="54"/>
    </row>
    <row r="669" spans="1:3" ht="15.75" customHeight="1" x14ac:dyDescent="0.25">
      <c r="A669" s="54"/>
      <c r="B669" s="54"/>
      <c r="C669" s="54"/>
    </row>
    <row r="670" spans="1:3" ht="15.75" customHeight="1" x14ac:dyDescent="0.25">
      <c r="A670" s="54"/>
      <c r="B670" s="54"/>
      <c r="C670" s="54"/>
    </row>
    <row r="671" spans="1:3" ht="15.75" customHeight="1" x14ac:dyDescent="0.25">
      <c r="A671" s="54"/>
      <c r="B671" s="54"/>
      <c r="C671" s="54"/>
    </row>
    <row r="672" spans="1:3" ht="15.75" customHeight="1" x14ac:dyDescent="0.25">
      <c r="A672" s="54"/>
      <c r="B672" s="54"/>
      <c r="C672" s="54"/>
    </row>
    <row r="673" spans="1:3" ht="15.75" customHeight="1" x14ac:dyDescent="0.25">
      <c r="A673" s="54"/>
      <c r="B673" s="54"/>
      <c r="C673" s="54"/>
    </row>
    <row r="674" spans="1:3" ht="15.75" customHeight="1" x14ac:dyDescent="0.25">
      <c r="A674" s="54"/>
      <c r="B674" s="54"/>
      <c r="C674" s="54"/>
    </row>
    <row r="675" spans="1:3" ht="15.75" customHeight="1" x14ac:dyDescent="0.25">
      <c r="A675" s="54"/>
      <c r="B675" s="54"/>
      <c r="C675" s="54"/>
    </row>
    <row r="676" spans="1:3" ht="15.75" customHeight="1" x14ac:dyDescent="0.25">
      <c r="A676" s="54"/>
      <c r="B676" s="54"/>
      <c r="C676" s="54"/>
    </row>
    <row r="677" spans="1:3" ht="15.75" customHeight="1" x14ac:dyDescent="0.25">
      <c r="A677" s="54"/>
      <c r="B677" s="54"/>
      <c r="C677" s="54"/>
    </row>
    <row r="678" spans="1:3" ht="15.75" customHeight="1" x14ac:dyDescent="0.25">
      <c r="A678" s="54"/>
      <c r="B678" s="54"/>
      <c r="C678" s="54"/>
    </row>
    <row r="679" spans="1:3" ht="15.75" customHeight="1" x14ac:dyDescent="0.25">
      <c r="A679" s="54"/>
      <c r="B679" s="54"/>
      <c r="C679" s="54"/>
    </row>
    <row r="680" spans="1:3" ht="15.75" customHeight="1" x14ac:dyDescent="0.25">
      <c r="A680" s="54"/>
      <c r="B680" s="54"/>
      <c r="C680" s="54"/>
    </row>
    <row r="681" spans="1:3" ht="15.75" customHeight="1" x14ac:dyDescent="0.25">
      <c r="A681" s="54"/>
      <c r="B681" s="54"/>
      <c r="C681" s="54"/>
    </row>
    <row r="682" spans="1:3" ht="15.75" customHeight="1" x14ac:dyDescent="0.25">
      <c r="A682" s="54"/>
      <c r="B682" s="54"/>
      <c r="C682" s="54"/>
    </row>
    <row r="683" spans="1:3" ht="15.75" customHeight="1" x14ac:dyDescent="0.25">
      <c r="A683" s="54"/>
      <c r="B683" s="54"/>
      <c r="C683" s="54"/>
    </row>
    <row r="684" spans="1:3" ht="15.75" customHeight="1" x14ac:dyDescent="0.25">
      <c r="A684" s="54"/>
      <c r="B684" s="54"/>
      <c r="C684" s="54"/>
    </row>
    <row r="685" spans="1:3" ht="15.75" customHeight="1" x14ac:dyDescent="0.25">
      <c r="A685" s="54"/>
      <c r="B685" s="54"/>
      <c r="C685" s="54"/>
    </row>
    <row r="686" spans="1:3" ht="15.75" customHeight="1" x14ac:dyDescent="0.25">
      <c r="A686" s="54"/>
      <c r="B686" s="54"/>
      <c r="C686" s="54"/>
    </row>
    <row r="687" spans="1:3" ht="15.75" customHeight="1" x14ac:dyDescent="0.25">
      <c r="A687" s="54"/>
      <c r="B687" s="54"/>
      <c r="C687" s="54"/>
    </row>
    <row r="688" spans="1:3" ht="15.75" customHeight="1" x14ac:dyDescent="0.25">
      <c r="A688" s="54"/>
      <c r="B688" s="54"/>
      <c r="C688" s="54"/>
    </row>
    <row r="689" spans="1:3" ht="15.75" customHeight="1" x14ac:dyDescent="0.25">
      <c r="A689" s="54"/>
      <c r="B689" s="54"/>
      <c r="C689" s="54"/>
    </row>
    <row r="690" spans="1:3" ht="15.75" customHeight="1" x14ac:dyDescent="0.25">
      <c r="A690" s="54"/>
      <c r="B690" s="54"/>
      <c r="C690" s="54"/>
    </row>
    <row r="691" spans="1:3" ht="15.75" customHeight="1" x14ac:dyDescent="0.25">
      <c r="A691" s="54"/>
      <c r="B691" s="54"/>
      <c r="C691" s="54"/>
    </row>
    <row r="692" spans="1:3" ht="15.75" customHeight="1" x14ac:dyDescent="0.25">
      <c r="A692" s="54"/>
      <c r="B692" s="54"/>
      <c r="C692" s="54"/>
    </row>
    <row r="693" spans="1:3" ht="15.75" customHeight="1" x14ac:dyDescent="0.25">
      <c r="A693" s="54"/>
      <c r="B693" s="54"/>
      <c r="C693" s="54"/>
    </row>
    <row r="694" spans="1:3" ht="15.75" customHeight="1" x14ac:dyDescent="0.25">
      <c r="A694" s="54"/>
      <c r="B694" s="54"/>
      <c r="C694" s="54"/>
    </row>
    <row r="695" spans="1:3" ht="15.75" customHeight="1" x14ac:dyDescent="0.25">
      <c r="A695" s="54"/>
      <c r="B695" s="54"/>
      <c r="C695" s="54"/>
    </row>
    <row r="696" spans="1:3" ht="15.75" customHeight="1" x14ac:dyDescent="0.25">
      <c r="A696" s="54"/>
      <c r="B696" s="54"/>
      <c r="C696" s="54"/>
    </row>
    <row r="697" spans="1:3" ht="15.75" customHeight="1" x14ac:dyDescent="0.25">
      <c r="A697" s="54"/>
      <c r="B697" s="54"/>
      <c r="C697" s="54"/>
    </row>
    <row r="698" spans="1:3" ht="15.75" customHeight="1" x14ac:dyDescent="0.25">
      <c r="A698" s="54"/>
      <c r="B698" s="54"/>
      <c r="C698" s="54"/>
    </row>
    <row r="699" spans="1:3" ht="15.75" customHeight="1" x14ac:dyDescent="0.25">
      <c r="A699" s="54"/>
      <c r="B699" s="54"/>
      <c r="C699" s="54"/>
    </row>
    <row r="700" spans="1:3" ht="15.75" customHeight="1" x14ac:dyDescent="0.25">
      <c r="A700" s="54"/>
      <c r="B700" s="54"/>
      <c r="C700" s="54"/>
    </row>
    <row r="701" spans="1:3" ht="15.75" customHeight="1" x14ac:dyDescent="0.25">
      <c r="A701" s="54"/>
      <c r="B701" s="54"/>
      <c r="C701" s="54"/>
    </row>
    <row r="702" spans="1:3" ht="15.75" customHeight="1" x14ac:dyDescent="0.25">
      <c r="A702" s="54"/>
      <c r="B702" s="54"/>
      <c r="C702" s="54"/>
    </row>
    <row r="703" spans="1:3" ht="15.75" customHeight="1" x14ac:dyDescent="0.25">
      <c r="A703" s="54"/>
      <c r="B703" s="54"/>
      <c r="C703" s="54"/>
    </row>
    <row r="704" spans="1:3" ht="15.75" customHeight="1" x14ac:dyDescent="0.25">
      <c r="A704" s="54"/>
      <c r="B704" s="54"/>
      <c r="C704" s="54"/>
    </row>
    <row r="705" spans="1:3" ht="15.75" customHeight="1" x14ac:dyDescent="0.25">
      <c r="A705" s="54"/>
      <c r="B705" s="54"/>
      <c r="C705" s="54"/>
    </row>
    <row r="706" spans="1:3" ht="15.75" customHeight="1" x14ac:dyDescent="0.25">
      <c r="A706" s="54"/>
      <c r="B706" s="54"/>
      <c r="C706" s="54"/>
    </row>
    <row r="707" spans="1:3" ht="15.75" customHeight="1" x14ac:dyDescent="0.25">
      <c r="A707" s="54"/>
      <c r="B707" s="54"/>
      <c r="C707" s="54"/>
    </row>
    <row r="708" spans="1:3" ht="15.75" customHeight="1" x14ac:dyDescent="0.25">
      <c r="A708" s="54"/>
      <c r="B708" s="54"/>
      <c r="C708" s="54"/>
    </row>
    <row r="709" spans="1:3" ht="15.75" customHeight="1" x14ac:dyDescent="0.25">
      <c r="A709" s="54"/>
      <c r="B709" s="54"/>
      <c r="C709" s="54"/>
    </row>
    <row r="710" spans="1:3" ht="15.75" customHeight="1" x14ac:dyDescent="0.25">
      <c r="A710" s="54"/>
      <c r="B710" s="54"/>
      <c r="C710" s="54"/>
    </row>
    <row r="711" spans="1:3" ht="15.75" customHeight="1" x14ac:dyDescent="0.25">
      <c r="A711" s="54"/>
      <c r="B711" s="54"/>
      <c r="C711" s="54"/>
    </row>
    <row r="712" spans="1:3" ht="15.75" customHeight="1" x14ac:dyDescent="0.25">
      <c r="A712" s="54"/>
      <c r="B712" s="54"/>
      <c r="C712" s="54"/>
    </row>
    <row r="713" spans="1:3" ht="15.75" customHeight="1" x14ac:dyDescent="0.25">
      <c r="A713" s="54"/>
      <c r="B713" s="54"/>
      <c r="C713" s="54"/>
    </row>
    <row r="714" spans="1:3" ht="15.75" customHeight="1" x14ac:dyDescent="0.25">
      <c r="A714" s="54"/>
      <c r="B714" s="54"/>
      <c r="C714" s="54"/>
    </row>
    <row r="715" spans="1:3" ht="15.75" customHeight="1" x14ac:dyDescent="0.25">
      <c r="A715" s="54"/>
      <c r="B715" s="54"/>
      <c r="C715" s="54"/>
    </row>
    <row r="716" spans="1:3" ht="15.75" customHeight="1" x14ac:dyDescent="0.25">
      <c r="A716" s="54"/>
      <c r="B716" s="54"/>
      <c r="C716" s="54"/>
    </row>
    <row r="717" spans="1:3" ht="15.75" customHeight="1" x14ac:dyDescent="0.25">
      <c r="A717" s="54"/>
      <c r="B717" s="54"/>
      <c r="C717" s="54"/>
    </row>
    <row r="718" spans="1:3" ht="15.75" customHeight="1" x14ac:dyDescent="0.25">
      <c r="A718" s="54"/>
      <c r="B718" s="54"/>
      <c r="C718" s="54"/>
    </row>
    <row r="719" spans="1:3" ht="15.75" customHeight="1" x14ac:dyDescent="0.25">
      <c r="A719" s="54"/>
      <c r="B719" s="54"/>
      <c r="C719" s="54"/>
    </row>
    <row r="720" spans="1:3" ht="15.75" customHeight="1" x14ac:dyDescent="0.25">
      <c r="A720" s="54"/>
      <c r="B720" s="54"/>
      <c r="C720" s="54"/>
    </row>
    <row r="721" spans="1:3" ht="15.75" customHeight="1" x14ac:dyDescent="0.25">
      <c r="A721" s="54"/>
      <c r="B721" s="54"/>
      <c r="C721" s="54"/>
    </row>
    <row r="722" spans="1:3" ht="15.75" customHeight="1" x14ac:dyDescent="0.25">
      <c r="A722" s="54"/>
      <c r="B722" s="54"/>
      <c r="C722" s="54"/>
    </row>
    <row r="723" spans="1:3" ht="15.75" customHeight="1" x14ac:dyDescent="0.25">
      <c r="A723" s="54"/>
      <c r="B723" s="54"/>
      <c r="C723" s="54"/>
    </row>
    <row r="724" spans="1:3" ht="15.75" customHeight="1" x14ac:dyDescent="0.25">
      <c r="A724" s="54"/>
      <c r="B724" s="54"/>
      <c r="C724" s="54"/>
    </row>
    <row r="725" spans="1:3" ht="15.75" customHeight="1" x14ac:dyDescent="0.25">
      <c r="A725" s="54"/>
      <c r="B725" s="54"/>
      <c r="C725" s="54"/>
    </row>
    <row r="726" spans="1:3" ht="15.75" customHeight="1" x14ac:dyDescent="0.25">
      <c r="A726" s="54"/>
      <c r="B726" s="54"/>
      <c r="C726" s="54"/>
    </row>
    <row r="727" spans="1:3" ht="15.75" customHeight="1" x14ac:dyDescent="0.25">
      <c r="A727" s="54"/>
      <c r="B727" s="54"/>
      <c r="C727" s="54"/>
    </row>
    <row r="728" spans="1:3" ht="15.75" customHeight="1" x14ac:dyDescent="0.25">
      <c r="A728" s="54"/>
      <c r="B728" s="54"/>
      <c r="C728" s="54"/>
    </row>
    <row r="729" spans="1:3" ht="15.75" customHeight="1" x14ac:dyDescent="0.25">
      <c r="A729" s="54"/>
      <c r="B729" s="54"/>
      <c r="C729" s="54"/>
    </row>
    <row r="730" spans="1:3" ht="15.75" customHeight="1" x14ac:dyDescent="0.25">
      <c r="A730" s="54"/>
      <c r="B730" s="54"/>
      <c r="C730" s="54"/>
    </row>
    <row r="731" spans="1:3" ht="15.75" customHeight="1" x14ac:dyDescent="0.25">
      <c r="A731" s="54"/>
      <c r="B731" s="54"/>
      <c r="C731" s="54"/>
    </row>
    <row r="732" spans="1:3" ht="15.75" customHeight="1" x14ac:dyDescent="0.25">
      <c r="A732" s="54"/>
      <c r="B732" s="54"/>
      <c r="C732" s="54"/>
    </row>
    <row r="733" spans="1:3" ht="15.75" customHeight="1" x14ac:dyDescent="0.25">
      <c r="A733" s="54"/>
      <c r="B733" s="54"/>
      <c r="C733" s="54"/>
    </row>
    <row r="734" spans="1:3" ht="15.75" customHeight="1" x14ac:dyDescent="0.25">
      <c r="A734" s="54"/>
      <c r="B734" s="54"/>
      <c r="C734" s="54"/>
    </row>
    <row r="735" spans="1:3" ht="15.75" customHeight="1" x14ac:dyDescent="0.25">
      <c r="A735" s="54"/>
      <c r="B735" s="54"/>
      <c r="C735" s="54"/>
    </row>
    <row r="736" spans="1:3" ht="15.75" customHeight="1" x14ac:dyDescent="0.25">
      <c r="A736" s="54"/>
      <c r="B736" s="54"/>
      <c r="C736" s="54"/>
    </row>
    <row r="737" spans="1:3" ht="15.75" customHeight="1" x14ac:dyDescent="0.25">
      <c r="A737" s="54"/>
      <c r="B737" s="54"/>
      <c r="C737" s="54"/>
    </row>
    <row r="738" spans="1:3" ht="15.75" customHeight="1" x14ac:dyDescent="0.25">
      <c r="A738" s="54"/>
      <c r="B738" s="54"/>
      <c r="C738" s="54"/>
    </row>
    <row r="739" spans="1:3" ht="15.75" customHeight="1" x14ac:dyDescent="0.25">
      <c r="A739" s="54"/>
      <c r="B739" s="54"/>
      <c r="C739" s="54"/>
    </row>
    <row r="740" spans="1:3" ht="15.75" customHeight="1" x14ac:dyDescent="0.25">
      <c r="A740" s="54"/>
      <c r="B740" s="54"/>
      <c r="C740" s="54"/>
    </row>
    <row r="741" spans="1:3" ht="15.75" customHeight="1" x14ac:dyDescent="0.25">
      <c r="A741" s="54"/>
      <c r="B741" s="54"/>
      <c r="C741" s="54"/>
    </row>
    <row r="742" spans="1:3" ht="15.75" customHeight="1" x14ac:dyDescent="0.25">
      <c r="A742" s="54"/>
      <c r="B742" s="54"/>
      <c r="C742" s="54"/>
    </row>
    <row r="743" spans="1:3" ht="15.75" customHeight="1" x14ac:dyDescent="0.25">
      <c r="A743" s="54"/>
      <c r="B743" s="54"/>
      <c r="C743" s="54"/>
    </row>
    <row r="744" spans="1:3" ht="15.75" customHeight="1" x14ac:dyDescent="0.25">
      <c r="A744" s="54"/>
      <c r="B744" s="54"/>
      <c r="C744" s="54"/>
    </row>
    <row r="745" spans="1:3" ht="15.75" customHeight="1" x14ac:dyDescent="0.25">
      <c r="A745" s="54"/>
      <c r="B745" s="54"/>
      <c r="C745" s="54"/>
    </row>
    <row r="746" spans="1:3" ht="15.75" customHeight="1" x14ac:dyDescent="0.25">
      <c r="A746" s="54"/>
      <c r="B746" s="54"/>
      <c r="C746" s="54"/>
    </row>
    <row r="747" spans="1:3" ht="15.75" customHeight="1" x14ac:dyDescent="0.25">
      <c r="A747" s="54"/>
      <c r="B747" s="54"/>
      <c r="C747" s="54"/>
    </row>
    <row r="748" spans="1:3" ht="15.75" customHeight="1" x14ac:dyDescent="0.25">
      <c r="A748" s="54"/>
      <c r="B748" s="54"/>
      <c r="C748" s="54"/>
    </row>
    <row r="749" spans="1:3" ht="15.75" customHeight="1" x14ac:dyDescent="0.25">
      <c r="A749" s="54"/>
      <c r="B749" s="54"/>
      <c r="C749" s="54"/>
    </row>
    <row r="750" spans="1:3" ht="15.75" customHeight="1" x14ac:dyDescent="0.25">
      <c r="A750" s="54"/>
      <c r="B750" s="54"/>
      <c r="C750" s="54"/>
    </row>
    <row r="751" spans="1:3" ht="15.75" customHeight="1" x14ac:dyDescent="0.25">
      <c r="A751" s="54"/>
      <c r="B751" s="54"/>
      <c r="C751" s="54"/>
    </row>
    <row r="752" spans="1:3" ht="15.75" customHeight="1" x14ac:dyDescent="0.25">
      <c r="A752" s="54"/>
      <c r="B752" s="54"/>
      <c r="C752" s="54"/>
    </row>
    <row r="753" spans="1:3" ht="15.75" customHeight="1" x14ac:dyDescent="0.25">
      <c r="A753" s="54"/>
      <c r="B753" s="54"/>
      <c r="C753" s="54"/>
    </row>
    <row r="754" spans="1:3" ht="15.75" customHeight="1" x14ac:dyDescent="0.25">
      <c r="A754" s="54"/>
      <c r="B754" s="54"/>
      <c r="C754" s="54"/>
    </row>
    <row r="755" spans="1:3" ht="15.75" customHeight="1" x14ac:dyDescent="0.25">
      <c r="A755" s="54"/>
      <c r="B755" s="54"/>
      <c r="C755" s="54"/>
    </row>
    <row r="756" spans="1:3" ht="15.75" customHeight="1" x14ac:dyDescent="0.25">
      <c r="A756" s="54"/>
      <c r="B756" s="54"/>
      <c r="C756" s="54"/>
    </row>
    <row r="757" spans="1:3" ht="15.75" customHeight="1" x14ac:dyDescent="0.25">
      <c r="A757" s="54"/>
      <c r="B757" s="54"/>
      <c r="C757" s="54"/>
    </row>
    <row r="758" spans="1:3" ht="15.75" customHeight="1" x14ac:dyDescent="0.25">
      <c r="A758" s="54"/>
      <c r="B758" s="54"/>
      <c r="C758" s="54"/>
    </row>
    <row r="759" spans="1:3" ht="15.75" customHeight="1" x14ac:dyDescent="0.25">
      <c r="A759" s="54"/>
      <c r="B759" s="54"/>
      <c r="C759" s="54"/>
    </row>
    <row r="760" spans="1:3" ht="15.75" customHeight="1" x14ac:dyDescent="0.25">
      <c r="A760" s="54"/>
      <c r="B760" s="54"/>
      <c r="C760" s="54"/>
    </row>
    <row r="761" spans="1:3" ht="15.75" customHeight="1" x14ac:dyDescent="0.25">
      <c r="A761" s="54"/>
      <c r="B761" s="54"/>
      <c r="C761" s="54"/>
    </row>
    <row r="762" spans="1:3" ht="15.75" customHeight="1" x14ac:dyDescent="0.25">
      <c r="A762" s="54"/>
      <c r="B762" s="54"/>
      <c r="C762" s="54"/>
    </row>
    <row r="763" spans="1:3" ht="15.75" customHeight="1" x14ac:dyDescent="0.25">
      <c r="A763" s="54"/>
      <c r="B763" s="54"/>
      <c r="C763" s="54"/>
    </row>
    <row r="764" spans="1:3" ht="15.75" customHeight="1" x14ac:dyDescent="0.25">
      <c r="A764" s="54"/>
      <c r="B764" s="54"/>
      <c r="C764" s="54"/>
    </row>
    <row r="765" spans="1:3" ht="15.75" customHeight="1" x14ac:dyDescent="0.25">
      <c r="A765" s="54"/>
      <c r="B765" s="54"/>
      <c r="C765" s="54"/>
    </row>
    <row r="766" spans="1:3" ht="15.75" customHeight="1" x14ac:dyDescent="0.25">
      <c r="A766" s="54"/>
      <c r="B766" s="54"/>
      <c r="C766" s="54"/>
    </row>
    <row r="767" spans="1:3" ht="15.75" customHeight="1" x14ac:dyDescent="0.25">
      <c r="A767" s="54"/>
      <c r="B767" s="54"/>
      <c r="C767" s="54"/>
    </row>
    <row r="768" spans="1:3" ht="15.75" customHeight="1" x14ac:dyDescent="0.25">
      <c r="A768" s="54"/>
      <c r="B768" s="54"/>
      <c r="C768" s="54"/>
    </row>
    <row r="769" spans="1:3" ht="15.75" customHeight="1" x14ac:dyDescent="0.25">
      <c r="A769" s="54"/>
      <c r="B769" s="54"/>
      <c r="C769" s="54"/>
    </row>
    <row r="770" spans="1:3" ht="15.75" customHeight="1" x14ac:dyDescent="0.25">
      <c r="A770" s="54"/>
      <c r="B770" s="54"/>
      <c r="C770" s="54"/>
    </row>
    <row r="771" spans="1:3" ht="15.75" customHeight="1" x14ac:dyDescent="0.25">
      <c r="A771" s="54"/>
      <c r="B771" s="54"/>
      <c r="C771" s="54"/>
    </row>
    <row r="772" spans="1:3" ht="15.75" customHeight="1" x14ac:dyDescent="0.25">
      <c r="A772" s="54"/>
      <c r="B772" s="54"/>
      <c r="C772" s="54"/>
    </row>
    <row r="773" spans="1:3" ht="15.75" customHeight="1" x14ac:dyDescent="0.25">
      <c r="A773" s="54"/>
      <c r="B773" s="54"/>
      <c r="C773" s="54"/>
    </row>
    <row r="774" spans="1:3" ht="15.75" customHeight="1" x14ac:dyDescent="0.25">
      <c r="A774" s="54"/>
      <c r="B774" s="54"/>
      <c r="C774" s="54"/>
    </row>
    <row r="775" spans="1:3" ht="15.75" customHeight="1" x14ac:dyDescent="0.25">
      <c r="A775" s="54"/>
      <c r="B775" s="54"/>
      <c r="C775" s="54"/>
    </row>
    <row r="776" spans="1:3" ht="15.75" customHeight="1" x14ac:dyDescent="0.25">
      <c r="A776" s="54"/>
      <c r="B776" s="54"/>
      <c r="C776" s="54"/>
    </row>
    <row r="777" spans="1:3" ht="15.75" customHeight="1" x14ac:dyDescent="0.25">
      <c r="A777" s="54"/>
      <c r="B777" s="54"/>
      <c r="C777" s="54"/>
    </row>
    <row r="778" spans="1:3" ht="15.75" customHeight="1" x14ac:dyDescent="0.25">
      <c r="A778" s="54"/>
      <c r="B778" s="54"/>
      <c r="C778" s="54"/>
    </row>
    <row r="779" spans="1:3" ht="15.75" customHeight="1" x14ac:dyDescent="0.25">
      <c r="A779" s="54"/>
      <c r="B779" s="54"/>
      <c r="C779" s="54"/>
    </row>
    <row r="780" spans="1:3" ht="15.75" customHeight="1" x14ac:dyDescent="0.25">
      <c r="A780" s="54"/>
      <c r="B780" s="54"/>
      <c r="C780" s="54"/>
    </row>
    <row r="781" spans="1:3" ht="15.75" customHeight="1" x14ac:dyDescent="0.25">
      <c r="A781" s="54"/>
      <c r="B781" s="54"/>
      <c r="C781" s="54"/>
    </row>
    <row r="782" spans="1:3" ht="15.75" customHeight="1" x14ac:dyDescent="0.25">
      <c r="A782" s="54"/>
      <c r="B782" s="54"/>
      <c r="C782" s="54"/>
    </row>
    <row r="783" spans="1:3" ht="15.75" customHeight="1" x14ac:dyDescent="0.25">
      <c r="A783" s="54"/>
      <c r="B783" s="54"/>
      <c r="C783" s="54"/>
    </row>
    <row r="784" spans="1:3" ht="15.75" customHeight="1" x14ac:dyDescent="0.25">
      <c r="A784" s="54"/>
      <c r="B784" s="54"/>
      <c r="C784" s="54"/>
    </row>
    <row r="785" spans="1:3" ht="15.75" customHeight="1" x14ac:dyDescent="0.25">
      <c r="A785" s="54"/>
      <c r="B785" s="54"/>
      <c r="C785" s="54"/>
    </row>
    <row r="786" spans="1:3" ht="15.75" customHeight="1" x14ac:dyDescent="0.25">
      <c r="A786" s="54"/>
      <c r="B786" s="54"/>
      <c r="C786" s="54"/>
    </row>
    <row r="787" spans="1:3" ht="15.75" customHeight="1" x14ac:dyDescent="0.25">
      <c r="A787" s="54"/>
      <c r="B787" s="54"/>
      <c r="C787" s="54"/>
    </row>
    <row r="788" spans="1:3" ht="15.75" customHeight="1" x14ac:dyDescent="0.25">
      <c r="A788" s="54"/>
      <c r="B788" s="54"/>
      <c r="C788" s="54"/>
    </row>
    <row r="789" spans="1:3" ht="15.75" customHeight="1" x14ac:dyDescent="0.25">
      <c r="A789" s="54"/>
      <c r="B789" s="54"/>
      <c r="C789" s="54"/>
    </row>
    <row r="790" spans="1:3" ht="15.75" customHeight="1" x14ac:dyDescent="0.25">
      <c r="A790" s="54"/>
      <c r="B790" s="54"/>
      <c r="C790" s="54"/>
    </row>
    <row r="791" spans="1:3" ht="15.75" customHeight="1" x14ac:dyDescent="0.25">
      <c r="A791" s="54"/>
      <c r="B791" s="54"/>
      <c r="C791" s="54"/>
    </row>
    <row r="792" spans="1:3" ht="15.75" customHeight="1" x14ac:dyDescent="0.25">
      <c r="A792" s="54"/>
      <c r="B792" s="54"/>
      <c r="C792" s="54"/>
    </row>
    <row r="793" spans="1:3" ht="15.75" customHeight="1" x14ac:dyDescent="0.25">
      <c r="A793" s="54"/>
      <c r="B793" s="54"/>
      <c r="C793" s="54"/>
    </row>
    <row r="794" spans="1:3" ht="15.75" customHeight="1" x14ac:dyDescent="0.25">
      <c r="A794" s="54"/>
      <c r="B794" s="54"/>
      <c r="C794" s="54"/>
    </row>
    <row r="795" spans="1:3" ht="15.75" customHeight="1" x14ac:dyDescent="0.25">
      <c r="A795" s="54"/>
      <c r="B795" s="54"/>
      <c r="C795" s="54"/>
    </row>
    <row r="796" spans="1:3" ht="15.75" customHeight="1" x14ac:dyDescent="0.25">
      <c r="A796" s="54"/>
      <c r="B796" s="54"/>
      <c r="C796" s="54"/>
    </row>
    <row r="797" spans="1:3" ht="15.75" customHeight="1" x14ac:dyDescent="0.25">
      <c r="A797" s="54"/>
      <c r="B797" s="54"/>
      <c r="C797" s="54"/>
    </row>
    <row r="798" spans="1:3" ht="15.75" customHeight="1" x14ac:dyDescent="0.25">
      <c r="A798" s="54"/>
      <c r="B798" s="54"/>
      <c r="C798" s="54"/>
    </row>
    <row r="799" spans="1:3" ht="15.75" customHeight="1" x14ac:dyDescent="0.25">
      <c r="A799" s="54"/>
      <c r="B799" s="54"/>
      <c r="C799" s="54"/>
    </row>
    <row r="800" spans="1:3" ht="15.75" customHeight="1" x14ac:dyDescent="0.25">
      <c r="A800" s="54"/>
      <c r="B800" s="54"/>
      <c r="C800" s="54"/>
    </row>
    <row r="801" spans="1:3" ht="15.75" customHeight="1" x14ac:dyDescent="0.25">
      <c r="A801" s="54"/>
      <c r="B801" s="54"/>
      <c r="C801" s="54"/>
    </row>
    <row r="802" spans="1:3" ht="15.75" customHeight="1" x14ac:dyDescent="0.25">
      <c r="A802" s="54"/>
      <c r="B802" s="54"/>
      <c r="C802" s="54"/>
    </row>
    <row r="803" spans="1:3" ht="15.75" customHeight="1" x14ac:dyDescent="0.25">
      <c r="A803" s="54"/>
      <c r="B803" s="54"/>
      <c r="C803" s="54"/>
    </row>
    <row r="804" spans="1:3" ht="15.75" customHeight="1" x14ac:dyDescent="0.25">
      <c r="A804" s="54"/>
      <c r="B804" s="54"/>
      <c r="C804" s="54"/>
    </row>
    <row r="805" spans="1:3" ht="15.75" customHeight="1" x14ac:dyDescent="0.25">
      <c r="A805" s="54"/>
      <c r="B805" s="54"/>
      <c r="C805" s="54"/>
    </row>
    <row r="806" spans="1:3" ht="15.75" customHeight="1" x14ac:dyDescent="0.25">
      <c r="A806" s="54"/>
      <c r="B806" s="54"/>
      <c r="C806" s="54"/>
    </row>
    <row r="807" spans="1:3" ht="15.75" customHeight="1" x14ac:dyDescent="0.25">
      <c r="A807" s="54"/>
      <c r="B807" s="54"/>
      <c r="C807" s="54"/>
    </row>
    <row r="808" spans="1:3" ht="15.75" customHeight="1" x14ac:dyDescent="0.25">
      <c r="A808" s="54"/>
      <c r="B808" s="54"/>
      <c r="C808" s="54"/>
    </row>
    <row r="809" spans="1:3" ht="15.75" customHeight="1" x14ac:dyDescent="0.25">
      <c r="A809" s="54"/>
      <c r="B809" s="54"/>
      <c r="C809" s="54"/>
    </row>
    <row r="810" spans="1:3" ht="15.75" customHeight="1" x14ac:dyDescent="0.25">
      <c r="A810" s="54"/>
      <c r="B810" s="54"/>
      <c r="C810" s="54"/>
    </row>
    <row r="811" spans="1:3" ht="15.75" customHeight="1" x14ac:dyDescent="0.25">
      <c r="A811" s="54"/>
      <c r="B811" s="54"/>
      <c r="C811" s="54"/>
    </row>
    <row r="812" spans="1:3" ht="15.75" customHeight="1" x14ac:dyDescent="0.25">
      <c r="A812" s="54"/>
      <c r="B812" s="54"/>
      <c r="C812" s="54"/>
    </row>
    <row r="813" spans="1:3" ht="15.75" customHeight="1" x14ac:dyDescent="0.25">
      <c r="A813" s="54"/>
      <c r="B813" s="54"/>
      <c r="C813" s="54"/>
    </row>
    <row r="814" spans="1:3" ht="15.75" customHeight="1" x14ac:dyDescent="0.25">
      <c r="A814" s="54"/>
      <c r="B814" s="54"/>
      <c r="C814" s="54"/>
    </row>
    <row r="815" spans="1:3" ht="15.75" customHeight="1" x14ac:dyDescent="0.25">
      <c r="A815" s="54"/>
      <c r="B815" s="54"/>
      <c r="C815" s="54"/>
    </row>
    <row r="816" spans="1:3" ht="15.75" customHeight="1" x14ac:dyDescent="0.25">
      <c r="A816" s="54"/>
      <c r="B816" s="54"/>
      <c r="C816" s="54"/>
    </row>
    <row r="817" spans="1:3" ht="15.75" customHeight="1" x14ac:dyDescent="0.25">
      <c r="A817" s="54"/>
      <c r="B817" s="54"/>
      <c r="C817" s="54"/>
    </row>
    <row r="818" spans="1:3" ht="15.75" customHeight="1" x14ac:dyDescent="0.25">
      <c r="A818" s="54"/>
      <c r="B818" s="54"/>
      <c r="C818" s="54"/>
    </row>
    <row r="819" spans="1:3" ht="15.75" customHeight="1" x14ac:dyDescent="0.25">
      <c r="A819" s="54"/>
      <c r="B819" s="54"/>
      <c r="C819" s="54"/>
    </row>
    <row r="820" spans="1:3" ht="15.75" customHeight="1" x14ac:dyDescent="0.25">
      <c r="A820" s="54"/>
      <c r="B820" s="54"/>
      <c r="C820" s="54"/>
    </row>
    <row r="821" spans="1:3" ht="15.75" customHeight="1" x14ac:dyDescent="0.25">
      <c r="A821" s="54"/>
      <c r="B821" s="54"/>
      <c r="C821" s="54"/>
    </row>
    <row r="822" spans="1:3" ht="15.75" customHeight="1" x14ac:dyDescent="0.25">
      <c r="A822" s="54"/>
      <c r="B822" s="54"/>
      <c r="C822" s="54"/>
    </row>
    <row r="823" spans="1:3" ht="15.75" customHeight="1" x14ac:dyDescent="0.25">
      <c r="A823" s="54"/>
      <c r="B823" s="54"/>
      <c r="C823" s="54"/>
    </row>
    <row r="824" spans="1:3" ht="15.75" customHeight="1" x14ac:dyDescent="0.25">
      <c r="A824" s="54"/>
      <c r="B824" s="54"/>
      <c r="C824" s="54"/>
    </row>
    <row r="825" spans="1:3" ht="15.75" customHeight="1" x14ac:dyDescent="0.25">
      <c r="A825" s="54"/>
      <c r="B825" s="54"/>
      <c r="C825" s="54"/>
    </row>
    <row r="826" spans="1:3" ht="15.75" customHeight="1" x14ac:dyDescent="0.25">
      <c r="A826" s="54"/>
      <c r="B826" s="54"/>
      <c r="C826" s="54"/>
    </row>
    <row r="827" spans="1:3" ht="15.75" customHeight="1" x14ac:dyDescent="0.25">
      <c r="A827" s="54"/>
      <c r="B827" s="54"/>
      <c r="C827" s="54"/>
    </row>
    <row r="828" spans="1:3" ht="15.75" customHeight="1" x14ac:dyDescent="0.25">
      <c r="A828" s="54"/>
      <c r="B828" s="54"/>
      <c r="C828" s="54"/>
    </row>
    <row r="829" spans="1:3" ht="15.75" customHeight="1" x14ac:dyDescent="0.25">
      <c r="A829" s="54"/>
      <c r="B829" s="54"/>
      <c r="C829" s="54"/>
    </row>
    <row r="830" spans="1:3" ht="15.75" customHeight="1" x14ac:dyDescent="0.25">
      <c r="A830" s="54"/>
      <c r="B830" s="54"/>
      <c r="C830" s="54"/>
    </row>
    <row r="831" spans="1:3" ht="15.75" customHeight="1" x14ac:dyDescent="0.25">
      <c r="A831" s="54"/>
      <c r="B831" s="54"/>
      <c r="C831" s="54"/>
    </row>
    <row r="832" spans="1:3" ht="15.75" customHeight="1" x14ac:dyDescent="0.25">
      <c r="A832" s="54"/>
      <c r="B832" s="54"/>
      <c r="C832" s="54"/>
    </row>
    <row r="833" spans="1:3" ht="15.75" customHeight="1" x14ac:dyDescent="0.25">
      <c r="A833" s="54"/>
      <c r="B833" s="54"/>
      <c r="C833" s="54"/>
    </row>
    <row r="834" spans="1:3" ht="15.75" customHeight="1" x14ac:dyDescent="0.25">
      <c r="A834" s="54"/>
      <c r="B834" s="54"/>
      <c r="C834" s="54"/>
    </row>
    <row r="835" spans="1:3" ht="15.75" customHeight="1" x14ac:dyDescent="0.25">
      <c r="A835" s="54"/>
      <c r="B835" s="54"/>
      <c r="C835" s="54"/>
    </row>
    <row r="836" spans="1:3" ht="15.75" customHeight="1" x14ac:dyDescent="0.25">
      <c r="A836" s="54"/>
      <c r="B836" s="54"/>
      <c r="C836" s="54"/>
    </row>
    <row r="837" spans="1:3" ht="15.75" customHeight="1" x14ac:dyDescent="0.25">
      <c r="A837" s="54"/>
      <c r="B837" s="54"/>
      <c r="C837" s="54"/>
    </row>
    <row r="838" spans="1:3" ht="15.75" customHeight="1" x14ac:dyDescent="0.25">
      <c r="A838" s="54"/>
      <c r="B838" s="54"/>
      <c r="C838" s="54"/>
    </row>
    <row r="839" spans="1:3" ht="15.75" customHeight="1" x14ac:dyDescent="0.25">
      <c r="A839" s="54"/>
      <c r="B839" s="54"/>
      <c r="C839" s="54"/>
    </row>
    <row r="840" spans="1:3" ht="15.75" customHeight="1" x14ac:dyDescent="0.25">
      <c r="A840" s="54"/>
      <c r="B840" s="54"/>
      <c r="C840" s="54"/>
    </row>
    <row r="841" spans="1:3" ht="15.75" customHeight="1" x14ac:dyDescent="0.25">
      <c r="A841" s="54"/>
      <c r="B841" s="54"/>
      <c r="C841" s="54"/>
    </row>
    <row r="842" spans="1:3" ht="15.75" customHeight="1" x14ac:dyDescent="0.25">
      <c r="A842" s="54"/>
      <c r="B842" s="54"/>
      <c r="C842" s="54"/>
    </row>
    <row r="843" spans="1:3" ht="15.75" customHeight="1" x14ac:dyDescent="0.25">
      <c r="A843" s="54"/>
      <c r="B843" s="54"/>
      <c r="C843" s="54"/>
    </row>
    <row r="844" spans="1:3" ht="15.75" customHeight="1" x14ac:dyDescent="0.25">
      <c r="A844" s="54"/>
      <c r="B844" s="54"/>
      <c r="C844" s="54"/>
    </row>
    <row r="845" spans="1:3" ht="15.75" customHeight="1" x14ac:dyDescent="0.25">
      <c r="A845" s="54"/>
      <c r="B845" s="54"/>
      <c r="C845" s="54"/>
    </row>
    <row r="846" spans="1:3" ht="15.75" customHeight="1" x14ac:dyDescent="0.25">
      <c r="A846" s="54"/>
      <c r="B846" s="54"/>
      <c r="C846" s="54"/>
    </row>
    <row r="847" spans="1:3" ht="15.75" customHeight="1" x14ac:dyDescent="0.25">
      <c r="A847" s="54"/>
      <c r="B847" s="54"/>
      <c r="C847" s="54"/>
    </row>
    <row r="848" spans="1:3" ht="15.75" customHeight="1" x14ac:dyDescent="0.25">
      <c r="A848" s="54"/>
      <c r="B848" s="54"/>
      <c r="C848" s="54"/>
    </row>
    <row r="849" spans="1:3" ht="15.75" customHeight="1" x14ac:dyDescent="0.25">
      <c r="A849" s="54"/>
      <c r="B849" s="54"/>
      <c r="C849" s="54"/>
    </row>
    <row r="850" spans="1:3" ht="15.75" customHeight="1" x14ac:dyDescent="0.25">
      <c r="A850" s="54"/>
      <c r="B850" s="54"/>
      <c r="C850" s="54"/>
    </row>
    <row r="851" spans="1:3" ht="15.75" customHeight="1" x14ac:dyDescent="0.25">
      <c r="A851" s="54"/>
      <c r="B851" s="54"/>
      <c r="C851" s="54"/>
    </row>
    <row r="852" spans="1:3" ht="15.75" customHeight="1" x14ac:dyDescent="0.25">
      <c r="A852" s="54"/>
      <c r="B852" s="54"/>
      <c r="C852" s="54"/>
    </row>
    <row r="853" spans="1:3" ht="15.75" customHeight="1" x14ac:dyDescent="0.25">
      <c r="A853" s="54"/>
      <c r="B853" s="54"/>
      <c r="C853" s="54"/>
    </row>
    <row r="854" spans="1:3" ht="15.75" customHeight="1" x14ac:dyDescent="0.25">
      <c r="A854" s="54"/>
      <c r="B854" s="54"/>
      <c r="C854" s="54"/>
    </row>
    <row r="855" spans="1:3" ht="15.75" customHeight="1" x14ac:dyDescent="0.25">
      <c r="A855" s="54"/>
      <c r="B855" s="54"/>
      <c r="C855" s="54"/>
    </row>
    <row r="856" spans="1:3" ht="15.75" customHeight="1" x14ac:dyDescent="0.25">
      <c r="A856" s="54"/>
      <c r="B856" s="54"/>
      <c r="C856" s="54"/>
    </row>
    <row r="857" spans="1:3" ht="15.75" customHeight="1" x14ac:dyDescent="0.25">
      <c r="A857" s="54"/>
      <c r="B857" s="54"/>
      <c r="C857" s="54"/>
    </row>
    <row r="858" spans="1:3" ht="15.75" customHeight="1" x14ac:dyDescent="0.25">
      <c r="A858" s="54"/>
      <c r="B858" s="54"/>
      <c r="C858" s="54"/>
    </row>
    <row r="859" spans="1:3" ht="15.75" customHeight="1" x14ac:dyDescent="0.25">
      <c r="A859" s="54"/>
      <c r="B859" s="54"/>
      <c r="C859" s="54"/>
    </row>
    <row r="860" spans="1:3" ht="15.75" customHeight="1" x14ac:dyDescent="0.25">
      <c r="A860" s="54"/>
      <c r="B860" s="54"/>
      <c r="C860" s="54"/>
    </row>
    <row r="861" spans="1:3" ht="15.75" customHeight="1" x14ac:dyDescent="0.25">
      <c r="A861" s="54"/>
      <c r="B861" s="54"/>
      <c r="C861" s="54"/>
    </row>
    <row r="862" spans="1:3" ht="15.75" customHeight="1" x14ac:dyDescent="0.25">
      <c r="A862" s="54"/>
      <c r="B862" s="54"/>
      <c r="C862" s="54"/>
    </row>
    <row r="863" spans="1:3" ht="15.75" customHeight="1" x14ac:dyDescent="0.25">
      <c r="A863" s="54"/>
      <c r="B863" s="54"/>
      <c r="C863" s="54"/>
    </row>
    <row r="864" spans="1:3" ht="15.75" customHeight="1" x14ac:dyDescent="0.25">
      <c r="A864" s="54"/>
      <c r="B864" s="54"/>
      <c r="C864" s="54"/>
    </row>
    <row r="865" spans="1:3" ht="15.75" customHeight="1" x14ac:dyDescent="0.25">
      <c r="A865" s="54"/>
      <c r="B865" s="54"/>
      <c r="C865" s="54"/>
    </row>
    <row r="866" spans="1:3" ht="15.75" customHeight="1" x14ac:dyDescent="0.25">
      <c r="A866" s="54"/>
      <c r="B866" s="54"/>
      <c r="C866" s="54"/>
    </row>
    <row r="867" spans="1:3" ht="15.75" customHeight="1" x14ac:dyDescent="0.25">
      <c r="A867" s="54"/>
      <c r="B867" s="54"/>
      <c r="C867" s="54"/>
    </row>
    <row r="868" spans="1:3" ht="15.75" customHeight="1" x14ac:dyDescent="0.25">
      <c r="A868" s="54"/>
      <c r="B868" s="54"/>
      <c r="C868" s="54"/>
    </row>
    <row r="869" spans="1:3" ht="15.75" customHeight="1" x14ac:dyDescent="0.25">
      <c r="A869" s="54"/>
      <c r="B869" s="54"/>
      <c r="C869" s="54"/>
    </row>
    <row r="870" spans="1:3" ht="15.75" customHeight="1" x14ac:dyDescent="0.25">
      <c r="A870" s="54"/>
      <c r="B870" s="54"/>
      <c r="C870" s="54"/>
    </row>
    <row r="871" spans="1:3" ht="15.75" customHeight="1" x14ac:dyDescent="0.25">
      <c r="A871" s="54"/>
      <c r="B871" s="54"/>
      <c r="C871" s="54"/>
    </row>
    <row r="872" spans="1:3" ht="15.75" customHeight="1" x14ac:dyDescent="0.25">
      <c r="A872" s="54"/>
      <c r="B872" s="54"/>
      <c r="C872" s="54"/>
    </row>
    <row r="873" spans="1:3" ht="15.75" customHeight="1" x14ac:dyDescent="0.25">
      <c r="A873" s="54"/>
      <c r="B873" s="54"/>
      <c r="C873" s="54"/>
    </row>
    <row r="874" spans="1:3" ht="15.75" customHeight="1" x14ac:dyDescent="0.25">
      <c r="A874" s="54"/>
      <c r="B874" s="54"/>
      <c r="C874" s="54"/>
    </row>
    <row r="875" spans="1:3" ht="15.75" customHeight="1" x14ac:dyDescent="0.25">
      <c r="A875" s="54"/>
      <c r="B875" s="54"/>
      <c r="C875" s="54"/>
    </row>
    <row r="876" spans="1:3" ht="15.75" customHeight="1" x14ac:dyDescent="0.25">
      <c r="A876" s="54"/>
      <c r="B876" s="54"/>
      <c r="C876" s="54"/>
    </row>
    <row r="877" spans="1:3" ht="15.75" customHeight="1" x14ac:dyDescent="0.25">
      <c r="A877" s="54"/>
      <c r="B877" s="54"/>
      <c r="C877" s="54"/>
    </row>
    <row r="878" spans="1:3" ht="15.75" customHeight="1" x14ac:dyDescent="0.25">
      <c r="A878" s="54"/>
      <c r="B878" s="54"/>
      <c r="C878" s="54"/>
    </row>
    <row r="879" spans="1:3" ht="15.75" customHeight="1" x14ac:dyDescent="0.25">
      <c r="A879" s="54"/>
      <c r="B879" s="54"/>
      <c r="C879" s="54"/>
    </row>
    <row r="880" spans="1:3" ht="15.75" customHeight="1" x14ac:dyDescent="0.25">
      <c r="A880" s="54"/>
      <c r="B880" s="54"/>
      <c r="C880" s="54"/>
    </row>
    <row r="881" spans="1:3" ht="15.75" customHeight="1" x14ac:dyDescent="0.25">
      <c r="A881" s="54"/>
      <c r="B881" s="54"/>
      <c r="C881" s="54"/>
    </row>
    <row r="882" spans="1:3" ht="15.75" customHeight="1" x14ac:dyDescent="0.25">
      <c r="A882" s="54"/>
      <c r="B882" s="54"/>
      <c r="C882" s="54"/>
    </row>
    <row r="883" spans="1:3" ht="15.75" customHeight="1" x14ac:dyDescent="0.25">
      <c r="A883" s="54"/>
      <c r="B883" s="54"/>
      <c r="C883" s="54"/>
    </row>
    <row r="884" spans="1:3" ht="15.75" customHeight="1" x14ac:dyDescent="0.25">
      <c r="A884" s="54"/>
      <c r="B884" s="54"/>
      <c r="C884" s="54"/>
    </row>
    <row r="885" spans="1:3" ht="15.75" customHeight="1" x14ac:dyDescent="0.25">
      <c r="A885" s="54"/>
      <c r="B885" s="54"/>
      <c r="C885" s="54"/>
    </row>
    <row r="886" spans="1:3" ht="15.75" customHeight="1" x14ac:dyDescent="0.25">
      <c r="A886" s="54"/>
      <c r="B886" s="54"/>
      <c r="C886" s="54"/>
    </row>
    <row r="887" spans="1:3" ht="15.75" customHeight="1" x14ac:dyDescent="0.25">
      <c r="A887" s="54"/>
      <c r="B887" s="54"/>
      <c r="C887" s="54"/>
    </row>
    <row r="888" spans="1:3" ht="15.75" customHeight="1" x14ac:dyDescent="0.25">
      <c r="A888" s="54"/>
      <c r="B888" s="54"/>
      <c r="C888" s="54"/>
    </row>
    <row r="889" spans="1:3" ht="15.75" customHeight="1" x14ac:dyDescent="0.25">
      <c r="A889" s="54"/>
      <c r="B889" s="54"/>
      <c r="C889" s="54"/>
    </row>
    <row r="890" spans="1:3" ht="15.75" customHeight="1" x14ac:dyDescent="0.25">
      <c r="A890" s="54"/>
      <c r="B890" s="54"/>
      <c r="C890" s="54"/>
    </row>
    <row r="891" spans="1:3" ht="15.75" customHeight="1" x14ac:dyDescent="0.25">
      <c r="A891" s="54"/>
      <c r="B891" s="54"/>
      <c r="C891" s="54"/>
    </row>
    <row r="892" spans="1:3" ht="15.75" customHeight="1" x14ac:dyDescent="0.25">
      <c r="A892" s="54"/>
      <c r="B892" s="54"/>
      <c r="C892" s="54"/>
    </row>
    <row r="893" spans="1:3" ht="15.75" customHeight="1" x14ac:dyDescent="0.25">
      <c r="A893" s="54"/>
      <c r="B893" s="54"/>
      <c r="C893" s="54"/>
    </row>
    <row r="894" spans="1:3" ht="15.75" customHeight="1" x14ac:dyDescent="0.25">
      <c r="A894" s="54"/>
      <c r="B894" s="54"/>
      <c r="C894" s="54"/>
    </row>
    <row r="895" spans="1:3" ht="15.75" customHeight="1" x14ac:dyDescent="0.25">
      <c r="A895" s="54"/>
      <c r="B895" s="54"/>
      <c r="C895" s="54"/>
    </row>
    <row r="896" spans="1:3" ht="15.75" customHeight="1" x14ac:dyDescent="0.25">
      <c r="A896" s="54"/>
      <c r="B896" s="54"/>
      <c r="C896" s="54"/>
    </row>
    <row r="897" spans="1:3" ht="15.75" customHeight="1" x14ac:dyDescent="0.25">
      <c r="A897" s="54"/>
      <c r="B897" s="54"/>
      <c r="C897" s="54"/>
    </row>
    <row r="898" spans="1:3" ht="15.75" customHeight="1" x14ac:dyDescent="0.25">
      <c r="A898" s="54"/>
      <c r="B898" s="54"/>
      <c r="C898" s="54"/>
    </row>
    <row r="899" spans="1:3" ht="15.75" customHeight="1" x14ac:dyDescent="0.25">
      <c r="A899" s="54"/>
      <c r="B899" s="54"/>
      <c r="C899" s="54"/>
    </row>
    <row r="900" spans="1:3" ht="15.75" customHeight="1" x14ac:dyDescent="0.25">
      <c r="A900" s="54"/>
      <c r="B900" s="54"/>
      <c r="C900" s="54"/>
    </row>
    <row r="901" spans="1:3" ht="15.75" customHeight="1" x14ac:dyDescent="0.25">
      <c r="A901" s="54"/>
      <c r="B901" s="54"/>
      <c r="C901" s="54"/>
    </row>
    <row r="902" spans="1:3" ht="15.75" customHeight="1" x14ac:dyDescent="0.25">
      <c r="A902" s="54"/>
      <c r="B902" s="54"/>
      <c r="C902" s="54"/>
    </row>
    <row r="903" spans="1:3" ht="15.75" customHeight="1" x14ac:dyDescent="0.25">
      <c r="A903" s="54"/>
      <c r="B903" s="54"/>
      <c r="C903" s="54"/>
    </row>
    <row r="904" spans="1:3" ht="15.75" customHeight="1" x14ac:dyDescent="0.25">
      <c r="A904" s="54"/>
      <c r="B904" s="54"/>
      <c r="C904" s="54"/>
    </row>
    <row r="905" spans="1:3" ht="15.75" customHeight="1" x14ac:dyDescent="0.25">
      <c r="A905" s="54"/>
      <c r="B905" s="54"/>
      <c r="C905" s="54"/>
    </row>
    <row r="906" spans="1:3" ht="15.75" customHeight="1" x14ac:dyDescent="0.25">
      <c r="A906" s="54"/>
      <c r="B906" s="54"/>
      <c r="C906" s="54"/>
    </row>
    <row r="907" spans="1:3" ht="15.75" customHeight="1" x14ac:dyDescent="0.25">
      <c r="A907" s="54"/>
      <c r="B907" s="54"/>
      <c r="C907" s="54"/>
    </row>
    <row r="908" spans="1:3" ht="15.75" customHeight="1" x14ac:dyDescent="0.25">
      <c r="A908" s="54"/>
      <c r="B908" s="54"/>
      <c r="C908" s="54"/>
    </row>
    <row r="909" spans="1:3" ht="15.75" customHeight="1" x14ac:dyDescent="0.25">
      <c r="A909" s="54"/>
      <c r="B909" s="54"/>
      <c r="C909" s="54"/>
    </row>
    <row r="910" spans="1:3" ht="15.75" customHeight="1" x14ac:dyDescent="0.25">
      <c r="A910" s="54"/>
      <c r="B910" s="54"/>
      <c r="C910" s="54"/>
    </row>
    <row r="911" spans="1:3" ht="15.75" customHeight="1" x14ac:dyDescent="0.25">
      <c r="A911" s="54"/>
      <c r="B911" s="54"/>
      <c r="C911" s="54"/>
    </row>
    <row r="912" spans="1:3" ht="15.75" customHeight="1" x14ac:dyDescent="0.25">
      <c r="A912" s="54"/>
      <c r="B912" s="54"/>
      <c r="C912" s="54"/>
    </row>
    <row r="913" spans="1:3" ht="15.75" customHeight="1" x14ac:dyDescent="0.25">
      <c r="A913" s="54"/>
      <c r="B913" s="54"/>
      <c r="C913" s="54"/>
    </row>
    <row r="914" spans="1:3" ht="15.75" customHeight="1" x14ac:dyDescent="0.25">
      <c r="A914" s="54"/>
      <c r="B914" s="54"/>
      <c r="C914" s="54"/>
    </row>
    <row r="915" spans="1:3" ht="15.75" customHeight="1" x14ac:dyDescent="0.25">
      <c r="A915" s="54"/>
      <c r="B915" s="54"/>
      <c r="C915" s="54"/>
    </row>
    <row r="916" spans="1:3" ht="15.75" customHeight="1" x14ac:dyDescent="0.25">
      <c r="A916" s="54"/>
      <c r="B916" s="54"/>
      <c r="C916" s="54"/>
    </row>
    <row r="917" spans="1:3" ht="15.75" customHeight="1" x14ac:dyDescent="0.25">
      <c r="A917" s="54"/>
      <c r="B917" s="54"/>
      <c r="C917" s="54"/>
    </row>
    <row r="918" spans="1:3" ht="15.75" customHeight="1" x14ac:dyDescent="0.25">
      <c r="A918" s="54"/>
      <c r="B918" s="54"/>
      <c r="C918" s="54"/>
    </row>
    <row r="919" spans="1:3" ht="15.75" customHeight="1" x14ac:dyDescent="0.25">
      <c r="A919" s="54"/>
      <c r="B919" s="54"/>
      <c r="C919" s="54"/>
    </row>
    <row r="920" spans="1:3" ht="15.75" customHeight="1" x14ac:dyDescent="0.25">
      <c r="A920" s="54"/>
      <c r="B920" s="54"/>
      <c r="C920" s="54"/>
    </row>
    <row r="921" spans="1:3" ht="15.75" customHeight="1" x14ac:dyDescent="0.25">
      <c r="A921" s="54"/>
      <c r="B921" s="54"/>
      <c r="C921" s="54"/>
    </row>
    <row r="922" spans="1:3" ht="15.75" customHeight="1" x14ac:dyDescent="0.25">
      <c r="A922" s="54"/>
      <c r="B922" s="54"/>
      <c r="C922" s="54"/>
    </row>
    <row r="923" spans="1:3" ht="15.75" customHeight="1" x14ac:dyDescent="0.25">
      <c r="A923" s="54"/>
      <c r="B923" s="54"/>
      <c r="C923" s="54"/>
    </row>
    <row r="924" spans="1:3" ht="15.75" customHeight="1" x14ac:dyDescent="0.25">
      <c r="A924" s="54"/>
      <c r="B924" s="54"/>
      <c r="C924" s="54"/>
    </row>
    <row r="925" spans="1:3" ht="15.75" customHeight="1" x14ac:dyDescent="0.25">
      <c r="A925" s="54"/>
      <c r="B925" s="54"/>
      <c r="C925" s="54"/>
    </row>
    <row r="926" spans="1:3" ht="15.75" customHeight="1" x14ac:dyDescent="0.25">
      <c r="A926" s="54"/>
      <c r="B926" s="54"/>
      <c r="C926" s="54"/>
    </row>
    <row r="927" spans="1:3" ht="15.75" customHeight="1" x14ac:dyDescent="0.25">
      <c r="A927" s="54"/>
      <c r="B927" s="54"/>
      <c r="C927" s="54"/>
    </row>
    <row r="928" spans="1:3" ht="15.75" customHeight="1" x14ac:dyDescent="0.25">
      <c r="A928" s="54"/>
      <c r="B928" s="54"/>
      <c r="C928" s="54"/>
    </row>
    <row r="929" spans="1:3" ht="15.75" customHeight="1" x14ac:dyDescent="0.25">
      <c r="A929" s="54"/>
      <c r="B929" s="54"/>
      <c r="C929" s="54"/>
    </row>
    <row r="930" spans="1:3" ht="15.75" customHeight="1" x14ac:dyDescent="0.25">
      <c r="A930" s="54"/>
      <c r="B930" s="54"/>
      <c r="C930" s="54"/>
    </row>
    <row r="931" spans="1:3" ht="15.75" customHeight="1" x14ac:dyDescent="0.25">
      <c r="A931" s="54"/>
      <c r="B931" s="54"/>
      <c r="C931" s="54"/>
    </row>
    <row r="932" spans="1:3" ht="15.75" customHeight="1" x14ac:dyDescent="0.25">
      <c r="A932" s="54"/>
      <c r="B932" s="54"/>
      <c r="C932" s="54"/>
    </row>
    <row r="933" spans="1:3" ht="15.75" customHeight="1" x14ac:dyDescent="0.25">
      <c r="A933" s="54"/>
      <c r="B933" s="54"/>
      <c r="C933" s="54"/>
    </row>
    <row r="934" spans="1:3" ht="15.75" customHeight="1" x14ac:dyDescent="0.25">
      <c r="A934" s="54"/>
      <c r="B934" s="54"/>
      <c r="C934" s="54"/>
    </row>
    <row r="935" spans="1:3" ht="15.75" customHeight="1" x14ac:dyDescent="0.25">
      <c r="A935" s="54"/>
      <c r="B935" s="54"/>
      <c r="C935" s="54"/>
    </row>
    <row r="936" spans="1:3" ht="15.75" customHeight="1" x14ac:dyDescent="0.25">
      <c r="A936" s="54"/>
      <c r="B936" s="54"/>
      <c r="C936" s="54"/>
    </row>
    <row r="937" spans="1:3" ht="15.75" customHeight="1" x14ac:dyDescent="0.25">
      <c r="A937" s="54"/>
      <c r="B937" s="54"/>
      <c r="C937" s="54"/>
    </row>
    <row r="938" spans="1:3" ht="15.75" customHeight="1" x14ac:dyDescent="0.25">
      <c r="A938" s="54"/>
      <c r="B938" s="54"/>
      <c r="C938" s="54"/>
    </row>
    <row r="939" spans="1:3" ht="15.75" customHeight="1" x14ac:dyDescent="0.25">
      <c r="A939" s="54"/>
      <c r="B939" s="54"/>
      <c r="C939" s="54"/>
    </row>
    <row r="940" spans="1:3" ht="15.75" customHeight="1" x14ac:dyDescent="0.25">
      <c r="A940" s="54"/>
      <c r="B940" s="54"/>
      <c r="C940" s="54"/>
    </row>
    <row r="941" spans="1:3" ht="15.75" customHeight="1" x14ac:dyDescent="0.25">
      <c r="A941" s="54"/>
      <c r="B941" s="54"/>
      <c r="C941" s="54"/>
    </row>
    <row r="942" spans="1:3" ht="15.75" customHeight="1" x14ac:dyDescent="0.25">
      <c r="A942" s="54"/>
      <c r="B942" s="54"/>
      <c r="C942" s="54"/>
    </row>
    <row r="943" spans="1:3" ht="15.75" customHeight="1" x14ac:dyDescent="0.25">
      <c r="A943" s="54"/>
      <c r="B943" s="54"/>
      <c r="C943" s="54"/>
    </row>
    <row r="944" spans="1:3" ht="15.75" customHeight="1" x14ac:dyDescent="0.25">
      <c r="A944" s="54"/>
      <c r="B944" s="54"/>
      <c r="C944" s="54"/>
    </row>
    <row r="945" spans="1:3" ht="15.75" customHeight="1" x14ac:dyDescent="0.25">
      <c r="A945" s="54"/>
      <c r="B945" s="54"/>
      <c r="C945" s="54"/>
    </row>
    <row r="946" spans="1:3" ht="15.75" customHeight="1" x14ac:dyDescent="0.25">
      <c r="A946" s="54"/>
      <c r="B946" s="54"/>
      <c r="C946" s="54"/>
    </row>
    <row r="947" spans="1:3" ht="15.75" customHeight="1" x14ac:dyDescent="0.25">
      <c r="A947" s="54"/>
      <c r="B947" s="54"/>
      <c r="C947" s="54"/>
    </row>
    <row r="948" spans="1:3" ht="15.75" customHeight="1" x14ac:dyDescent="0.25">
      <c r="A948" s="54"/>
      <c r="B948" s="54"/>
      <c r="C948" s="54"/>
    </row>
    <row r="949" spans="1:3" ht="15.75" customHeight="1" x14ac:dyDescent="0.25">
      <c r="A949" s="54"/>
      <c r="B949" s="54"/>
      <c r="C949" s="54"/>
    </row>
    <row r="950" spans="1:3" ht="15.75" customHeight="1" x14ac:dyDescent="0.25">
      <c r="A950" s="54"/>
      <c r="B950" s="54"/>
      <c r="C950" s="54"/>
    </row>
    <row r="951" spans="1:3" ht="15.75" customHeight="1" x14ac:dyDescent="0.25">
      <c r="A951" s="54"/>
      <c r="B951" s="54"/>
      <c r="C951" s="54"/>
    </row>
    <row r="952" spans="1:3" ht="15.75" customHeight="1" x14ac:dyDescent="0.25">
      <c r="A952" s="54"/>
      <c r="B952" s="54"/>
      <c r="C952" s="54"/>
    </row>
    <row r="953" spans="1:3" ht="15.75" customHeight="1" x14ac:dyDescent="0.25">
      <c r="A953" s="54"/>
      <c r="B953" s="54"/>
      <c r="C953" s="54"/>
    </row>
    <row r="954" spans="1:3" ht="15.75" customHeight="1" x14ac:dyDescent="0.25">
      <c r="A954" s="54"/>
      <c r="B954" s="54"/>
      <c r="C954" s="54"/>
    </row>
    <row r="955" spans="1:3" ht="15.75" customHeight="1" x14ac:dyDescent="0.25">
      <c r="A955" s="54"/>
      <c r="B955" s="54"/>
      <c r="C955" s="54"/>
    </row>
  </sheetData>
  <sortState xmlns:xlrd2="http://schemas.microsoft.com/office/spreadsheetml/2017/richdata2" ref="A4:C211">
    <sortCondition ref="B4:B211"/>
  </sortState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H999"/>
  <sheetViews>
    <sheetView topLeftCell="A3" workbookViewId="0">
      <selection activeCell="H9" sqref="H9"/>
    </sheetView>
  </sheetViews>
  <sheetFormatPr defaultColWidth="11.21875" defaultRowHeight="15" customHeight="1" x14ac:dyDescent="0.25"/>
  <cols>
    <col min="1" max="1" width="14.6640625" style="21" customWidth="1"/>
    <col min="2" max="2" width="89.21875" style="21" customWidth="1"/>
    <col min="3" max="3" width="18.77734375" style="48" customWidth="1"/>
    <col min="4" max="4" width="29.109375" style="21" customWidth="1"/>
    <col min="5" max="6" width="31.33203125" style="21" customWidth="1"/>
    <col min="7" max="7" width="29.109375" style="21" customWidth="1"/>
    <col min="8" max="8" width="28.77734375" style="21" customWidth="1"/>
    <col min="9" max="10" width="32.109375" style="21" customWidth="1"/>
    <col min="11" max="11" width="26.33203125" style="21" customWidth="1"/>
    <col min="12" max="12" width="24.44140625" style="21" customWidth="1"/>
    <col min="13" max="13" width="18.21875" style="21" customWidth="1"/>
    <col min="14" max="15" width="26.6640625" style="21" customWidth="1"/>
    <col min="16" max="16" width="19.77734375" style="21" customWidth="1"/>
    <col min="17" max="17" width="19.88671875" style="21" customWidth="1"/>
    <col min="18" max="18" width="16.33203125" style="21" customWidth="1"/>
    <col min="19" max="33" width="26.6640625" style="21" customWidth="1"/>
    <col min="34" max="16384" width="11.21875" style="21"/>
  </cols>
  <sheetData>
    <row r="1" spans="1:34" s="27" customFormat="1" ht="15.75" customHeight="1" x14ac:dyDescent="0.3">
      <c r="A1" s="130" t="s">
        <v>1263</v>
      </c>
      <c r="C1" s="70"/>
    </row>
    <row r="3" spans="1:34" s="44" customFormat="1" ht="15.75" customHeight="1" x14ac:dyDescent="0.25">
      <c r="A3" s="95" t="s">
        <v>6</v>
      </c>
      <c r="B3" s="95" t="s">
        <v>7</v>
      </c>
      <c r="C3" s="132" t="s">
        <v>796</v>
      </c>
      <c r="D3" s="133" t="s">
        <v>797</v>
      </c>
      <c r="E3" s="134" t="s">
        <v>1183</v>
      </c>
      <c r="F3" s="134" t="s">
        <v>1182</v>
      </c>
      <c r="G3" s="135" t="s">
        <v>798</v>
      </c>
      <c r="H3" s="136" t="s">
        <v>803</v>
      </c>
      <c r="I3" s="137" t="s">
        <v>654</v>
      </c>
      <c r="J3" s="133" t="s">
        <v>655</v>
      </c>
      <c r="K3" s="137" t="s">
        <v>8</v>
      </c>
      <c r="L3" s="137" t="s">
        <v>9</v>
      </c>
      <c r="M3" s="95" t="s">
        <v>656</v>
      </c>
      <c r="N3" s="95" t="s">
        <v>10</v>
      </c>
      <c r="O3" s="95" t="s">
        <v>11</v>
      </c>
      <c r="P3" s="138" t="s">
        <v>657</v>
      </c>
      <c r="Q3" s="138" t="s">
        <v>658</v>
      </c>
      <c r="R3" s="139" t="s">
        <v>659</v>
      </c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</row>
    <row r="4" spans="1:34" s="27" customFormat="1" ht="23.25" customHeight="1" x14ac:dyDescent="0.25">
      <c r="A4" s="27" t="s">
        <v>511</v>
      </c>
      <c r="B4" s="27" t="s">
        <v>901</v>
      </c>
      <c r="C4" s="70">
        <v>298.42599999999999</v>
      </c>
      <c r="D4" s="71">
        <v>3.4448567973075526</v>
      </c>
      <c r="E4" s="68">
        <f t="shared" ref="E4:E35" si="0">10^D4</f>
        <v>2785.2026345530949</v>
      </c>
      <c r="F4" s="68" t="s">
        <v>14</v>
      </c>
      <c r="G4" s="68">
        <v>7.04</v>
      </c>
      <c r="H4" s="68">
        <v>1E-3</v>
      </c>
      <c r="I4" s="68">
        <v>1.1966972486044136E-8</v>
      </c>
      <c r="J4" s="71">
        <f t="shared" ref="J4:J35" si="1">LOG(I4)</f>
        <v>-7.9220157074808135</v>
      </c>
      <c r="K4" s="72" t="s">
        <v>14</v>
      </c>
      <c r="L4" s="72">
        <v>78</v>
      </c>
      <c r="M4" s="75" t="s">
        <v>1177</v>
      </c>
      <c r="N4" s="27" t="s">
        <v>514</v>
      </c>
      <c r="O4" s="27" t="s">
        <v>16</v>
      </c>
      <c r="P4" s="70">
        <v>4</v>
      </c>
      <c r="Q4" s="70">
        <v>4</v>
      </c>
      <c r="R4" s="70">
        <v>2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4" s="27" customFormat="1" ht="15" customHeight="1" x14ac:dyDescent="0.25">
      <c r="A5" s="27" t="s">
        <v>109</v>
      </c>
      <c r="B5" s="27" t="s">
        <v>891</v>
      </c>
      <c r="C5" s="70">
        <v>96.94</v>
      </c>
      <c r="D5" s="71">
        <v>1.86</v>
      </c>
      <c r="E5" s="68">
        <f t="shared" si="0"/>
        <v>72.443596007499067</v>
      </c>
      <c r="F5" s="68">
        <v>1</v>
      </c>
      <c r="G5" s="68">
        <v>4.84E-4</v>
      </c>
      <c r="H5" s="68" t="s">
        <v>1180</v>
      </c>
      <c r="I5" s="68">
        <v>6.7299999999999999E-3</v>
      </c>
      <c r="J5" s="71">
        <f t="shared" si="1"/>
        <v>-2.171984935776023</v>
      </c>
      <c r="K5" s="72" t="s">
        <v>14</v>
      </c>
      <c r="L5" s="72">
        <v>28</v>
      </c>
      <c r="M5" s="75"/>
      <c r="N5" s="27" t="s">
        <v>112</v>
      </c>
      <c r="O5" s="27" t="s">
        <v>16</v>
      </c>
      <c r="P5" s="70" t="s">
        <v>662</v>
      </c>
      <c r="Q5" s="70" t="s">
        <v>662</v>
      </c>
      <c r="R5" s="70" t="s">
        <v>662</v>
      </c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4" s="25" customFormat="1" ht="15.75" customHeight="1" x14ac:dyDescent="0.25">
      <c r="A6" s="34" t="s">
        <v>647</v>
      </c>
      <c r="B6" s="27" t="s">
        <v>861</v>
      </c>
      <c r="C6" s="76">
        <v>120.19499999999999</v>
      </c>
      <c r="D6" s="71">
        <v>3.66</v>
      </c>
      <c r="E6" s="68">
        <f t="shared" si="0"/>
        <v>4570.8818961487532</v>
      </c>
      <c r="F6" s="68">
        <v>883.07990041856362</v>
      </c>
      <c r="G6" s="68">
        <v>61.3</v>
      </c>
      <c r="H6" s="68">
        <v>250</v>
      </c>
      <c r="I6" s="68">
        <v>0.60255958607435778</v>
      </c>
      <c r="J6" s="71">
        <f t="shared" si="1"/>
        <v>-0.21999999999999997</v>
      </c>
      <c r="K6" s="72">
        <v>15</v>
      </c>
      <c r="L6" s="72">
        <v>15</v>
      </c>
      <c r="M6" s="34" t="s">
        <v>1177</v>
      </c>
      <c r="N6" s="34" t="s">
        <v>650</v>
      </c>
      <c r="O6" s="34" t="s">
        <v>16</v>
      </c>
      <c r="P6" s="70">
        <v>1</v>
      </c>
      <c r="Q6" s="73" t="s">
        <v>660</v>
      </c>
      <c r="R6" s="70">
        <v>3</v>
      </c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27"/>
    </row>
    <row r="7" spans="1:34" s="27" customFormat="1" ht="15.75" customHeight="1" x14ac:dyDescent="0.25">
      <c r="A7" s="34" t="s">
        <v>604</v>
      </c>
      <c r="B7" s="27" t="s">
        <v>881</v>
      </c>
      <c r="C7" s="76">
        <v>228.24700000000001</v>
      </c>
      <c r="D7" s="71">
        <v>3.226603592218011</v>
      </c>
      <c r="E7" s="68">
        <f t="shared" si="0"/>
        <v>1685.0143051306943</v>
      </c>
      <c r="F7" s="68" t="s">
        <v>14</v>
      </c>
      <c r="G7" s="68">
        <v>11939.590483799902</v>
      </c>
      <c r="H7" s="68">
        <v>1.1000000000000001E-3</v>
      </c>
      <c r="I7" s="68">
        <v>6.130236179763409E-7</v>
      </c>
      <c r="J7" s="71">
        <f t="shared" si="1"/>
        <v>-6.2125227930848359</v>
      </c>
      <c r="K7" s="72" t="s">
        <v>14</v>
      </c>
      <c r="L7" s="72">
        <v>16</v>
      </c>
      <c r="M7" s="77">
        <v>10.172232405869099</v>
      </c>
      <c r="N7" s="34" t="s">
        <v>607</v>
      </c>
      <c r="O7" s="34" t="s">
        <v>16</v>
      </c>
      <c r="P7" s="70">
        <v>3</v>
      </c>
      <c r="Q7" s="70">
        <v>3</v>
      </c>
      <c r="R7" s="70">
        <v>5</v>
      </c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4" s="27" customFormat="1" ht="15.75" customHeight="1" x14ac:dyDescent="0.25">
      <c r="A8" s="27" t="s">
        <v>427</v>
      </c>
      <c r="B8" s="27" t="s">
        <v>817</v>
      </c>
      <c r="C8" s="70">
        <v>358.35300000000001</v>
      </c>
      <c r="D8" s="71">
        <v>2.5152142369398778</v>
      </c>
      <c r="E8" s="68">
        <f t="shared" si="0"/>
        <v>327.50221148031511</v>
      </c>
      <c r="F8" s="68">
        <v>1000</v>
      </c>
      <c r="G8" s="68">
        <v>25.211195035579994</v>
      </c>
      <c r="H8" s="68">
        <v>1.1999999999999999E-7</v>
      </c>
      <c r="I8" s="68">
        <v>5.0333683387497547E-16</v>
      </c>
      <c r="J8" s="71">
        <f t="shared" si="1"/>
        <v>-15.298141287041132</v>
      </c>
      <c r="K8" s="72" t="s">
        <v>14</v>
      </c>
      <c r="L8" s="72">
        <v>83</v>
      </c>
      <c r="M8" s="75" t="s">
        <v>1177</v>
      </c>
      <c r="N8" s="27" t="s">
        <v>430</v>
      </c>
      <c r="O8" s="27" t="s">
        <v>16</v>
      </c>
      <c r="P8" s="73" t="s">
        <v>660</v>
      </c>
      <c r="Q8" s="73" t="s">
        <v>660</v>
      </c>
      <c r="R8" s="70">
        <v>3</v>
      </c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4" s="27" customFormat="1" ht="15.75" customHeight="1" x14ac:dyDescent="0.25">
      <c r="A9" s="27" t="s">
        <v>332</v>
      </c>
      <c r="B9" s="27" t="s">
        <v>884</v>
      </c>
      <c r="C9" s="70">
        <v>418.47300000000001</v>
      </c>
      <c r="D9" s="71">
        <v>5.77</v>
      </c>
      <c r="E9" s="68">
        <f t="shared" si="0"/>
        <v>588843.65535558888</v>
      </c>
      <c r="F9" s="68">
        <v>7079.4578438413828</v>
      </c>
      <c r="G9" s="68">
        <v>3.6837579071279904</v>
      </c>
      <c r="H9" s="68">
        <v>4.9999999999999998E-7</v>
      </c>
      <c r="I9" s="68">
        <v>5.1527223389383809E-10</v>
      </c>
      <c r="J9" s="71">
        <f t="shared" si="1"/>
        <v>-9.2879632594243944</v>
      </c>
      <c r="K9" s="72" t="s">
        <v>14</v>
      </c>
      <c r="L9" s="72">
        <v>107</v>
      </c>
      <c r="M9" s="75" t="s">
        <v>1177</v>
      </c>
      <c r="N9" s="27" t="s">
        <v>335</v>
      </c>
      <c r="O9" s="27" t="s">
        <v>16</v>
      </c>
      <c r="P9" s="70">
        <v>4</v>
      </c>
      <c r="Q9" s="70">
        <v>4</v>
      </c>
      <c r="R9" s="70">
        <v>2</v>
      </c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4" s="27" customFormat="1" ht="15.75" customHeight="1" x14ac:dyDescent="0.25">
      <c r="A10" s="27" t="s">
        <v>547</v>
      </c>
      <c r="B10" s="27" t="s">
        <v>818</v>
      </c>
      <c r="C10" s="70">
        <v>168.03800000000001</v>
      </c>
      <c r="D10" s="71">
        <v>0.77548924391608265</v>
      </c>
      <c r="E10" s="68">
        <f t="shared" si="0"/>
        <v>5.9633355037835774</v>
      </c>
      <c r="F10" s="68">
        <v>0.33571383865048965</v>
      </c>
      <c r="G10" s="68">
        <v>153887.40704357284</v>
      </c>
      <c r="H10" s="68">
        <v>21200</v>
      </c>
      <c r="I10" s="68">
        <v>1.737800828749375E-3</v>
      </c>
      <c r="J10" s="71">
        <f t="shared" si="1"/>
        <v>-2.7600000000000002</v>
      </c>
      <c r="K10" s="72" t="s">
        <v>14</v>
      </c>
      <c r="L10" s="72">
        <v>95</v>
      </c>
      <c r="M10" s="75">
        <v>9.1762014598755908</v>
      </c>
      <c r="N10" s="27" t="s">
        <v>550</v>
      </c>
      <c r="O10" s="27" t="s">
        <v>16</v>
      </c>
      <c r="P10" s="70">
        <v>5</v>
      </c>
      <c r="Q10" s="73" t="s">
        <v>661</v>
      </c>
      <c r="R10" s="70">
        <v>5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4" s="27" customFormat="1" ht="15.75" customHeight="1" x14ac:dyDescent="0.25">
      <c r="A11" s="27" t="s">
        <v>177</v>
      </c>
      <c r="B11" s="27" t="s">
        <v>873</v>
      </c>
      <c r="C11" s="70">
        <v>162.37899999999999</v>
      </c>
      <c r="D11" s="74">
        <v>4.3835488380634633</v>
      </c>
      <c r="E11" s="68">
        <f t="shared" si="0"/>
        <v>24185.152938665437</v>
      </c>
      <c r="F11" s="68">
        <v>491.02092488308631</v>
      </c>
      <c r="G11" s="68">
        <v>1965874.8969830244</v>
      </c>
      <c r="H11" s="68">
        <v>5500</v>
      </c>
      <c r="I11" s="68">
        <v>260.33552203528291</v>
      </c>
      <c r="J11" s="71">
        <f t="shared" si="1"/>
        <v>2.4155334303888165</v>
      </c>
      <c r="K11" s="72">
        <v>231</v>
      </c>
      <c r="L11" s="72">
        <v>64.8</v>
      </c>
      <c r="M11" s="75" t="s">
        <v>1177</v>
      </c>
      <c r="N11" s="27" t="s">
        <v>179</v>
      </c>
      <c r="O11" s="27" t="s">
        <v>180</v>
      </c>
      <c r="P11" s="73" t="s">
        <v>660</v>
      </c>
      <c r="Q11" s="73" t="s">
        <v>660</v>
      </c>
      <c r="R11" s="70">
        <v>3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4" s="27" customFormat="1" ht="15.75" customHeight="1" x14ac:dyDescent="0.25">
      <c r="A12" s="27" t="s">
        <v>456</v>
      </c>
      <c r="B12" s="27" t="s">
        <v>457</v>
      </c>
      <c r="C12" s="70">
        <v>133.4</v>
      </c>
      <c r="D12" s="71">
        <v>2.4900000000000002</v>
      </c>
      <c r="E12" s="68">
        <f t="shared" si="0"/>
        <v>309.02954325135937</v>
      </c>
      <c r="F12" s="68">
        <v>50.468453861028522</v>
      </c>
      <c r="G12" s="68">
        <v>1500</v>
      </c>
      <c r="H12" s="68">
        <v>13300</v>
      </c>
      <c r="I12" s="68">
        <v>0.47742653500467841</v>
      </c>
      <c r="J12" s="71">
        <f t="shared" si="1"/>
        <v>-0.32109344690057673</v>
      </c>
      <c r="K12" s="72" t="s">
        <v>14</v>
      </c>
      <c r="L12" s="72">
        <v>65</v>
      </c>
      <c r="M12" s="75" t="s">
        <v>1177</v>
      </c>
      <c r="N12" s="27" t="s">
        <v>459</v>
      </c>
      <c r="O12" s="27" t="s">
        <v>16</v>
      </c>
      <c r="P12" s="70">
        <v>4.5</v>
      </c>
      <c r="Q12" s="73" t="s">
        <v>661</v>
      </c>
      <c r="R12" s="70">
        <v>4</v>
      </c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</row>
    <row r="13" spans="1:34" s="27" customFormat="1" ht="15.75" customHeight="1" x14ac:dyDescent="0.25">
      <c r="A13" s="27" t="s">
        <v>121</v>
      </c>
      <c r="B13" s="27" t="s">
        <v>896</v>
      </c>
      <c r="C13" s="70">
        <v>150.07</v>
      </c>
      <c r="D13" s="71">
        <v>-1.2138672186277646</v>
      </c>
      <c r="E13" s="68">
        <f t="shared" si="0"/>
        <v>6.1112884312722091E-2</v>
      </c>
      <c r="F13" s="68" t="s">
        <v>14</v>
      </c>
      <c r="G13" s="68">
        <v>888716.40936648368</v>
      </c>
      <c r="H13" s="68">
        <v>320</v>
      </c>
      <c r="I13" s="68">
        <v>4.0567464763705347E-6</v>
      </c>
      <c r="J13" s="71">
        <f t="shared" si="1"/>
        <v>-5.3918221323877793</v>
      </c>
      <c r="K13" s="72" t="s">
        <v>14</v>
      </c>
      <c r="L13" s="72">
        <v>39</v>
      </c>
      <c r="M13" s="75" t="s">
        <v>1177</v>
      </c>
      <c r="N13" s="27" t="s">
        <v>124</v>
      </c>
      <c r="O13" s="27" t="s">
        <v>53</v>
      </c>
      <c r="P13" s="70">
        <v>5</v>
      </c>
      <c r="Q13" s="70">
        <v>5</v>
      </c>
      <c r="R13" s="70">
        <v>5</v>
      </c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4" s="27" customFormat="1" ht="15.75" customHeight="1" x14ac:dyDescent="0.25">
      <c r="A14" s="27" t="s">
        <v>346</v>
      </c>
      <c r="B14" s="27" t="s">
        <v>888</v>
      </c>
      <c r="C14" s="70">
        <v>165.82</v>
      </c>
      <c r="D14" s="71">
        <v>3.2266666666666666</v>
      </c>
      <c r="E14" s="68">
        <f t="shared" si="0"/>
        <v>1685.2590447507523</v>
      </c>
      <c r="F14" s="68">
        <v>141.25375446227542</v>
      </c>
      <c r="G14" s="68">
        <v>150</v>
      </c>
      <c r="H14" s="68">
        <v>2500</v>
      </c>
      <c r="I14" s="68">
        <v>1.1155693025987941</v>
      </c>
      <c r="J14" s="71">
        <f t="shared" si="1"/>
        <v>4.7496555167894583E-2</v>
      </c>
      <c r="K14" s="72" t="s">
        <v>14</v>
      </c>
      <c r="L14" s="72">
        <v>21.1</v>
      </c>
      <c r="M14" s="75" t="s">
        <v>1177</v>
      </c>
      <c r="N14" s="27" t="s">
        <v>349</v>
      </c>
      <c r="O14" s="27" t="s">
        <v>16</v>
      </c>
      <c r="P14" s="70">
        <v>4</v>
      </c>
      <c r="Q14" s="73" t="s">
        <v>660</v>
      </c>
      <c r="R14" s="70">
        <v>3</v>
      </c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4" s="27" customFormat="1" ht="15.75" customHeight="1" x14ac:dyDescent="0.25">
      <c r="A15" s="27" t="s">
        <v>460</v>
      </c>
      <c r="B15" s="27" t="s">
        <v>461</v>
      </c>
      <c r="C15" s="70">
        <v>133.4</v>
      </c>
      <c r="D15" s="71">
        <v>1.89</v>
      </c>
      <c r="E15" s="68">
        <f t="shared" si="0"/>
        <v>77.624711662869217</v>
      </c>
      <c r="F15" s="68">
        <v>52.480746024977286</v>
      </c>
      <c r="G15" s="68">
        <v>3500</v>
      </c>
      <c r="H15" s="68">
        <v>3100</v>
      </c>
      <c r="I15" s="68">
        <v>3.4673685045253158E-2</v>
      </c>
      <c r="J15" s="71">
        <f t="shared" si="1"/>
        <v>-1.46</v>
      </c>
      <c r="K15" s="72" t="s">
        <v>14</v>
      </c>
      <c r="L15" s="72">
        <v>47</v>
      </c>
      <c r="M15" s="27" t="s">
        <v>1177</v>
      </c>
      <c r="N15" s="27" t="s">
        <v>463</v>
      </c>
      <c r="O15" s="27" t="s">
        <v>16</v>
      </c>
      <c r="P15" s="70">
        <v>4.5</v>
      </c>
      <c r="Q15" s="73" t="s">
        <v>661</v>
      </c>
      <c r="R15" s="70">
        <v>4</v>
      </c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4" s="27" customFormat="1" ht="15.75" customHeight="1" x14ac:dyDescent="0.25">
      <c r="A16" s="85" t="s">
        <v>352</v>
      </c>
      <c r="B16" s="27" t="s">
        <v>892</v>
      </c>
      <c r="C16" s="70">
        <v>131.38</v>
      </c>
      <c r="D16" s="71">
        <v>2.5299999999999998</v>
      </c>
      <c r="E16" s="68">
        <f t="shared" si="0"/>
        <v>338.84415613920248</v>
      </c>
      <c r="F16" s="68">
        <v>141.25375446227542</v>
      </c>
      <c r="G16" s="68">
        <v>1100</v>
      </c>
      <c r="H16" s="68">
        <v>9900</v>
      </c>
      <c r="I16" s="68">
        <v>0.47728280057304973</v>
      </c>
      <c r="J16" s="71">
        <f t="shared" si="1"/>
        <v>-0.32122421564591364</v>
      </c>
      <c r="K16" s="72" t="s">
        <v>14</v>
      </c>
      <c r="L16" s="72">
        <v>6.18</v>
      </c>
      <c r="M16" s="27" t="s">
        <v>1177</v>
      </c>
      <c r="N16" s="27" t="s">
        <v>354</v>
      </c>
      <c r="O16" s="27" t="s">
        <v>16</v>
      </c>
      <c r="P16" s="70">
        <v>4</v>
      </c>
      <c r="Q16" s="73" t="s">
        <v>660</v>
      </c>
      <c r="R16" s="70">
        <v>3</v>
      </c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27" customFormat="1" ht="15.75" customHeight="1" x14ac:dyDescent="0.25">
      <c r="A17" s="79" t="s">
        <v>295</v>
      </c>
      <c r="B17" s="27" t="s">
        <v>864</v>
      </c>
      <c r="C17" s="80">
        <v>260.37400000000002</v>
      </c>
      <c r="D17" s="74">
        <v>6.5</v>
      </c>
      <c r="E17" s="69">
        <f t="shared" si="0"/>
        <v>3162277.6601683851</v>
      </c>
      <c r="F17" s="69">
        <v>489.77881936844625</v>
      </c>
      <c r="G17" s="69">
        <v>23.785728034554573</v>
      </c>
      <c r="H17" s="69">
        <v>12.3</v>
      </c>
      <c r="I17" s="69">
        <v>2.1688740805871732E-2</v>
      </c>
      <c r="J17" s="74">
        <f t="shared" si="1"/>
        <v>-1.6637656613069658</v>
      </c>
      <c r="K17" s="80" t="s">
        <v>14</v>
      </c>
      <c r="L17" s="80">
        <v>107</v>
      </c>
      <c r="M17" s="81" t="s">
        <v>1177</v>
      </c>
      <c r="N17" s="79" t="s">
        <v>298</v>
      </c>
      <c r="O17" s="79" t="s">
        <v>16</v>
      </c>
      <c r="P17" s="82" t="s">
        <v>660</v>
      </c>
      <c r="Q17" s="82" t="s">
        <v>660</v>
      </c>
      <c r="R17" s="80">
        <v>3</v>
      </c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27" customFormat="1" ht="15.75" customHeight="1" x14ac:dyDescent="0.25">
      <c r="A18" s="27" t="s">
        <v>60</v>
      </c>
      <c r="B18" s="27" t="s">
        <v>61</v>
      </c>
      <c r="C18" s="70">
        <v>96.94</v>
      </c>
      <c r="D18" s="71">
        <v>2.13</v>
      </c>
      <c r="E18" s="68">
        <f t="shared" si="0"/>
        <v>134.89628825916537</v>
      </c>
      <c r="F18" s="68">
        <v>23.420706947938253</v>
      </c>
      <c r="G18" s="68">
        <v>2420</v>
      </c>
      <c r="H18" s="68">
        <v>80000</v>
      </c>
      <c r="I18" s="68">
        <v>1.5135612484362082</v>
      </c>
      <c r="J18" s="71">
        <f t="shared" si="1"/>
        <v>0.18000000000000002</v>
      </c>
      <c r="K18" s="72" t="s">
        <v>14</v>
      </c>
      <c r="L18" s="72">
        <v>28</v>
      </c>
      <c r="M18" s="27" t="s">
        <v>1177</v>
      </c>
      <c r="N18" s="27" t="s">
        <v>63</v>
      </c>
      <c r="O18" s="27" t="s">
        <v>16</v>
      </c>
      <c r="P18" s="70">
        <v>2</v>
      </c>
      <c r="Q18" s="73" t="s">
        <v>661</v>
      </c>
      <c r="R18" s="70">
        <v>4</v>
      </c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27" customFormat="1" ht="15.75" customHeight="1" x14ac:dyDescent="0.25">
      <c r="A19" s="27" t="s">
        <v>367</v>
      </c>
      <c r="B19" s="27" t="s">
        <v>858</v>
      </c>
      <c r="C19" s="70">
        <v>134.17500000000001</v>
      </c>
      <c r="D19" s="71">
        <v>-0.42</v>
      </c>
      <c r="E19" s="68">
        <f t="shared" si="0"/>
        <v>0.38018939632056115</v>
      </c>
      <c r="F19" s="68" t="s">
        <v>14</v>
      </c>
      <c r="G19" s="68">
        <v>940000</v>
      </c>
      <c r="H19" s="68">
        <v>99</v>
      </c>
      <c r="I19" s="68">
        <v>5.7037059169772473E-6</v>
      </c>
      <c r="J19" s="71">
        <f t="shared" si="1"/>
        <v>-5.2438428747982897</v>
      </c>
      <c r="K19" s="72" t="s">
        <v>14</v>
      </c>
      <c r="L19" s="72">
        <v>38</v>
      </c>
      <c r="M19" s="75" t="s">
        <v>1177</v>
      </c>
      <c r="N19" s="27" t="s">
        <v>369</v>
      </c>
      <c r="O19" s="27" t="s">
        <v>16</v>
      </c>
      <c r="P19" s="70">
        <v>5</v>
      </c>
      <c r="Q19" s="70">
        <v>5</v>
      </c>
      <c r="R19" s="70">
        <v>5</v>
      </c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27" customFormat="1" ht="15.75" customHeight="1" x14ac:dyDescent="0.25">
      <c r="A20" s="83" t="s">
        <v>431</v>
      </c>
      <c r="B20" s="27" t="s">
        <v>868</v>
      </c>
      <c r="C20" s="70">
        <v>46.069000000000003</v>
      </c>
      <c r="D20" s="74">
        <v>0.1</v>
      </c>
      <c r="E20" s="68">
        <f t="shared" si="0"/>
        <v>1.2589254117941673</v>
      </c>
      <c r="F20" s="68">
        <v>0.41562340882986049</v>
      </c>
      <c r="G20" s="68">
        <v>46000</v>
      </c>
      <c r="H20" s="68">
        <v>593185</v>
      </c>
      <c r="I20" s="68">
        <v>3.9810717055349727E-2</v>
      </c>
      <c r="J20" s="71">
        <f t="shared" si="1"/>
        <v>-1.4</v>
      </c>
      <c r="K20" s="72" t="s">
        <v>14</v>
      </c>
      <c r="L20" s="72">
        <v>16</v>
      </c>
      <c r="M20" s="75" t="s">
        <v>1177</v>
      </c>
      <c r="N20" s="27" t="s">
        <v>433</v>
      </c>
      <c r="O20" s="27" t="s">
        <v>16</v>
      </c>
      <c r="P20" s="70">
        <v>3</v>
      </c>
      <c r="Q20" s="73" t="s">
        <v>661</v>
      </c>
      <c r="R20" s="70">
        <v>5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27" customFormat="1" ht="15.75" customHeight="1" x14ac:dyDescent="0.25">
      <c r="A21" s="27" t="s">
        <v>207</v>
      </c>
      <c r="B21" s="27" t="s">
        <v>869</v>
      </c>
      <c r="C21" s="70">
        <v>78.13</v>
      </c>
      <c r="D21" s="71">
        <v>-1.074158158144281</v>
      </c>
      <c r="E21" s="68">
        <f t="shared" si="0"/>
        <v>8.4302769428066388E-2</v>
      </c>
      <c r="F21" s="68">
        <v>4.3651583224016601</v>
      </c>
      <c r="G21" s="68">
        <v>1000000</v>
      </c>
      <c r="H21" s="68">
        <v>87.3</v>
      </c>
      <c r="I21" s="68">
        <v>3.5034299709554348E-7</v>
      </c>
      <c r="J21" s="71">
        <f t="shared" si="1"/>
        <v>-6.455506559069959</v>
      </c>
      <c r="K21" s="72" t="s">
        <v>14</v>
      </c>
      <c r="L21" s="72">
        <v>15</v>
      </c>
      <c r="M21" s="75" t="s">
        <v>1177</v>
      </c>
      <c r="N21" s="27" t="s">
        <v>210</v>
      </c>
      <c r="O21" s="27" t="s">
        <v>16</v>
      </c>
      <c r="P21" s="70">
        <v>3</v>
      </c>
      <c r="Q21" s="70">
        <v>3</v>
      </c>
      <c r="R21" s="70">
        <v>5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27" customFormat="1" ht="15.75" customHeight="1" x14ac:dyDescent="0.25">
      <c r="A22" s="27" t="s">
        <v>269</v>
      </c>
      <c r="B22" s="27" t="s">
        <v>819</v>
      </c>
      <c r="C22" s="70">
        <v>132.20599999999999</v>
      </c>
      <c r="D22" s="71">
        <v>3.99</v>
      </c>
      <c r="E22" s="68">
        <f t="shared" si="0"/>
        <v>9772.3722095581161</v>
      </c>
      <c r="F22" s="68" t="s">
        <v>14</v>
      </c>
      <c r="G22" s="68">
        <v>47</v>
      </c>
      <c r="H22" s="68">
        <v>58.3</v>
      </c>
      <c r="I22" s="68">
        <v>6.3063010883235682E-2</v>
      </c>
      <c r="J22" s="71">
        <f t="shared" si="1"/>
        <v>-1.2002252981177823</v>
      </c>
      <c r="K22" s="72">
        <v>8</v>
      </c>
      <c r="L22" s="72">
        <v>24</v>
      </c>
      <c r="M22" s="75" t="s">
        <v>1177</v>
      </c>
      <c r="N22" s="27" t="s">
        <v>272</v>
      </c>
      <c r="O22" s="27" t="s">
        <v>16</v>
      </c>
      <c r="P22" s="70">
        <v>3</v>
      </c>
      <c r="Q22" s="73" t="s">
        <v>660</v>
      </c>
      <c r="R22" s="70">
        <v>2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s="27" customFormat="1" ht="15.75" customHeight="1" x14ac:dyDescent="0.25">
      <c r="A23" s="27" t="s">
        <v>440</v>
      </c>
      <c r="B23" s="27" t="s">
        <v>441</v>
      </c>
      <c r="C23" s="70">
        <v>181.44</v>
      </c>
      <c r="D23" s="71">
        <v>4.0766666666666671</v>
      </c>
      <c r="E23" s="68">
        <f t="shared" si="0"/>
        <v>11930.720363265353</v>
      </c>
      <c r="F23" s="68">
        <v>741.31024130091828</v>
      </c>
      <c r="G23" s="68">
        <v>18</v>
      </c>
      <c r="H23" s="68">
        <v>22.615000000000002</v>
      </c>
      <c r="I23" s="68">
        <v>7.4407524786363421E-2</v>
      </c>
      <c r="J23" s="71">
        <f t="shared" si="1"/>
        <v>-1.1283831423043158</v>
      </c>
      <c r="K23" s="72" t="s">
        <v>14</v>
      </c>
      <c r="L23" s="72">
        <v>88</v>
      </c>
      <c r="M23" s="27" t="s">
        <v>1177</v>
      </c>
      <c r="N23" s="27" t="s">
        <v>443</v>
      </c>
      <c r="O23" s="27" t="s">
        <v>16</v>
      </c>
      <c r="P23" s="70">
        <v>4</v>
      </c>
      <c r="Q23" s="73" t="s">
        <v>660</v>
      </c>
      <c r="R23" s="70">
        <v>3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s="27" customFormat="1" ht="15.75" customHeight="1" x14ac:dyDescent="0.25">
      <c r="A24" s="27" t="s">
        <v>363</v>
      </c>
      <c r="B24" s="27" t="s">
        <v>364</v>
      </c>
      <c r="C24" s="70">
        <v>147.41999999999999</v>
      </c>
      <c r="D24" s="71">
        <v>2.2384789420768567</v>
      </c>
      <c r="E24" s="68">
        <f t="shared" si="0"/>
        <v>173.17250614185423</v>
      </c>
      <c r="F24" s="68">
        <v>83.176377110267126</v>
      </c>
      <c r="G24" s="68">
        <v>1750</v>
      </c>
      <c r="H24" s="68">
        <v>491.87700000000001</v>
      </c>
      <c r="I24" s="68">
        <v>1.4026855255998925E-2</v>
      </c>
      <c r="J24" s="71">
        <f t="shared" si="1"/>
        <v>-1.8530396844991874</v>
      </c>
      <c r="K24" s="72" t="s">
        <v>14</v>
      </c>
      <c r="L24" s="72">
        <v>4.5999999999999996</v>
      </c>
      <c r="M24" s="27" t="s">
        <v>1177</v>
      </c>
      <c r="N24" s="27" t="s">
        <v>366</v>
      </c>
      <c r="O24" s="27" t="s">
        <v>16</v>
      </c>
      <c r="P24" s="70">
        <v>4.5</v>
      </c>
      <c r="Q24" s="73" t="s">
        <v>661</v>
      </c>
      <c r="R24" s="70">
        <v>4</v>
      </c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s="27" customFormat="1" ht="15.75" customHeight="1" x14ac:dyDescent="0.25">
      <c r="A25" s="27" t="s">
        <v>470</v>
      </c>
      <c r="B25" s="27" t="s">
        <v>471</v>
      </c>
      <c r="C25" s="70">
        <v>181.44</v>
      </c>
      <c r="D25" s="71">
        <v>4.0175000000000001</v>
      </c>
      <c r="E25" s="68">
        <f t="shared" si="0"/>
        <v>10411.181076233403</v>
      </c>
      <c r="F25" s="68">
        <v>2295.7257208547276</v>
      </c>
      <c r="G25" s="68">
        <v>49</v>
      </c>
      <c r="H25" s="68">
        <v>57</v>
      </c>
      <c r="I25" s="68">
        <v>0.15135612484362079</v>
      </c>
      <c r="J25" s="71">
        <f t="shared" si="1"/>
        <v>-0.82000000000000006</v>
      </c>
      <c r="K25" s="72" t="s">
        <v>14</v>
      </c>
      <c r="L25" s="72">
        <v>88</v>
      </c>
      <c r="M25" s="75" t="s">
        <v>1177</v>
      </c>
      <c r="N25" s="27" t="s">
        <v>473</v>
      </c>
      <c r="O25" s="27" t="s">
        <v>16</v>
      </c>
      <c r="P25" s="70">
        <v>4</v>
      </c>
      <c r="Q25" s="73" t="s">
        <v>660</v>
      </c>
      <c r="R25" s="70">
        <v>2</v>
      </c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s="27" customFormat="1" ht="15.75" customHeight="1" x14ac:dyDescent="0.25">
      <c r="A26" s="85" t="s">
        <v>667</v>
      </c>
      <c r="B26" s="27" t="s">
        <v>140</v>
      </c>
      <c r="C26" s="70">
        <v>183.18</v>
      </c>
      <c r="D26" s="71">
        <v>-0.11234607782873403</v>
      </c>
      <c r="E26" s="68">
        <f t="shared" si="0"/>
        <v>0.77206510156186581</v>
      </c>
      <c r="F26" s="68" t="s">
        <v>14</v>
      </c>
      <c r="G26" s="68">
        <v>4000</v>
      </c>
      <c r="H26" s="68">
        <v>6.8762847101421164E-6</v>
      </c>
      <c r="I26" s="68">
        <v>2.5151108642677662E-8</v>
      </c>
      <c r="J26" s="71">
        <f t="shared" si="1"/>
        <v>-7.5994428667994827</v>
      </c>
      <c r="K26" s="72" t="s">
        <v>14</v>
      </c>
      <c r="L26" s="72">
        <v>30</v>
      </c>
      <c r="M26" s="75">
        <v>2.3872161432802645</v>
      </c>
      <c r="N26" s="27" t="s">
        <v>142</v>
      </c>
      <c r="O26" s="27" t="s">
        <v>16</v>
      </c>
      <c r="P26" s="70">
        <v>4.5</v>
      </c>
      <c r="Q26" s="70">
        <v>4.5</v>
      </c>
      <c r="R26" s="70">
        <v>4</v>
      </c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s="27" customFormat="1" ht="15.75" customHeight="1" x14ac:dyDescent="0.25">
      <c r="A27" s="27" t="s">
        <v>90</v>
      </c>
      <c r="B27" s="27" t="s">
        <v>91</v>
      </c>
      <c r="C27" s="70">
        <v>187.86199999999999</v>
      </c>
      <c r="D27" s="71">
        <v>1.85</v>
      </c>
      <c r="E27" s="68">
        <f t="shared" si="0"/>
        <v>70.794578438413865</v>
      </c>
      <c r="F27" s="68">
        <v>2.0606299132700006</v>
      </c>
      <c r="G27" s="68">
        <v>3910</v>
      </c>
      <c r="H27" s="68">
        <v>1550</v>
      </c>
      <c r="I27" s="68">
        <v>1.9498445997580452E-2</v>
      </c>
      <c r="J27" s="71">
        <f t="shared" si="1"/>
        <v>-1.71</v>
      </c>
      <c r="K27" s="72" t="s">
        <v>14</v>
      </c>
      <c r="L27" s="72">
        <v>20</v>
      </c>
      <c r="M27" s="75" t="s">
        <v>1177</v>
      </c>
      <c r="N27" s="27" t="s">
        <v>93</v>
      </c>
      <c r="O27" s="27" t="s">
        <v>16</v>
      </c>
      <c r="P27" s="70">
        <v>3</v>
      </c>
      <c r="Q27" s="73" t="s">
        <v>661</v>
      </c>
      <c r="R27" s="70">
        <v>5</v>
      </c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s="27" customFormat="1" ht="15.75" customHeight="1" x14ac:dyDescent="0.25">
      <c r="A28" s="27" t="s">
        <v>29</v>
      </c>
      <c r="B28" s="27" t="s">
        <v>30</v>
      </c>
      <c r="C28" s="70">
        <v>147</v>
      </c>
      <c r="D28" s="71">
        <v>3.3925000000000001</v>
      </c>
      <c r="E28" s="68">
        <f t="shared" si="0"/>
        <v>2468.8801049062117</v>
      </c>
      <c r="F28" s="68">
        <v>446.68359215096331</v>
      </c>
      <c r="G28" s="68">
        <v>80</v>
      </c>
      <c r="H28" s="68">
        <v>200.99333333333334</v>
      </c>
      <c r="I28" s="68">
        <v>0.1</v>
      </c>
      <c r="J28" s="71">
        <f t="shared" si="1"/>
        <v>-1</v>
      </c>
      <c r="K28" s="72">
        <v>191</v>
      </c>
      <c r="L28" s="72">
        <v>5.01</v>
      </c>
      <c r="M28" s="27" t="s">
        <v>1177</v>
      </c>
      <c r="N28" s="27" t="s">
        <v>32</v>
      </c>
      <c r="O28" s="27" t="s">
        <v>16</v>
      </c>
      <c r="P28" s="70">
        <v>4</v>
      </c>
      <c r="Q28" s="73" t="s">
        <v>660</v>
      </c>
      <c r="R28" s="70">
        <v>3</v>
      </c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33" s="27" customFormat="1" ht="15.75" customHeight="1" x14ac:dyDescent="0.25">
      <c r="A29" s="78" t="s">
        <v>663</v>
      </c>
      <c r="B29" s="27" t="s">
        <v>356</v>
      </c>
      <c r="C29" s="70">
        <v>98.95</v>
      </c>
      <c r="D29" s="71">
        <v>1.45</v>
      </c>
      <c r="E29" s="68">
        <f t="shared" si="0"/>
        <v>28.183829312644548</v>
      </c>
      <c r="F29" s="68">
        <v>13.640176813958798</v>
      </c>
      <c r="G29" s="68">
        <v>8800</v>
      </c>
      <c r="H29" s="68">
        <v>10222.379999999999</v>
      </c>
      <c r="I29" s="68">
        <v>4.6398409443611635E-2</v>
      </c>
      <c r="J29" s="71">
        <f t="shared" si="1"/>
        <v>-1.3334969069818092</v>
      </c>
      <c r="K29" s="72" t="s">
        <v>14</v>
      </c>
      <c r="L29" s="72">
        <v>10</v>
      </c>
      <c r="M29" s="75" t="s">
        <v>1177</v>
      </c>
      <c r="N29" s="27" t="s">
        <v>358</v>
      </c>
      <c r="O29" s="27" t="s">
        <v>16</v>
      </c>
      <c r="P29" s="70">
        <v>2</v>
      </c>
      <c r="Q29" s="73" t="s">
        <v>661</v>
      </c>
      <c r="R29" s="70">
        <v>4</v>
      </c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s="27" customFormat="1" ht="15.75" customHeight="1" x14ac:dyDescent="0.25">
      <c r="A30" s="27" t="s">
        <v>75</v>
      </c>
      <c r="B30" s="27" t="s">
        <v>76</v>
      </c>
      <c r="C30" s="70">
        <v>112.98</v>
      </c>
      <c r="D30" s="71">
        <v>2.25</v>
      </c>
      <c r="E30" s="68">
        <f t="shared" si="0"/>
        <v>177.82794100389242</v>
      </c>
      <c r="F30" s="68">
        <v>19.835356023353658</v>
      </c>
      <c r="G30" s="68">
        <v>2700</v>
      </c>
      <c r="H30" s="68">
        <v>6775</v>
      </c>
      <c r="I30" s="68">
        <v>9.336152743492418E-2</v>
      </c>
      <c r="J30" s="71">
        <f t="shared" si="1"/>
        <v>-1.0298320516592092</v>
      </c>
      <c r="K30" s="72" t="s">
        <v>14</v>
      </c>
      <c r="L30" s="72">
        <v>7.6</v>
      </c>
      <c r="M30" s="27" t="s">
        <v>1177</v>
      </c>
      <c r="N30" s="27" t="s">
        <v>78</v>
      </c>
      <c r="O30" s="27" t="s">
        <v>16</v>
      </c>
      <c r="P30" s="70">
        <v>2</v>
      </c>
      <c r="Q30" s="73" t="s">
        <v>661</v>
      </c>
      <c r="R30" s="70">
        <v>4</v>
      </c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s="27" customFormat="1" ht="15.75" customHeight="1" x14ac:dyDescent="0.25">
      <c r="A31" s="34" t="s">
        <v>633</v>
      </c>
      <c r="B31" s="27" t="s">
        <v>853</v>
      </c>
      <c r="C31" s="76">
        <v>154.21199999999999</v>
      </c>
      <c r="D31" s="71">
        <v>4.04</v>
      </c>
      <c r="E31" s="68">
        <f t="shared" si="0"/>
        <v>10964.781961431856</v>
      </c>
      <c r="F31" s="68">
        <v>1820.7905889514204</v>
      </c>
      <c r="G31" s="68">
        <v>3.9</v>
      </c>
      <c r="H31" s="68">
        <v>1.52</v>
      </c>
      <c r="I31" s="68">
        <v>4.6238102139925996E-3</v>
      </c>
      <c r="J31" s="71">
        <f t="shared" si="1"/>
        <v>-2.3350000000000004</v>
      </c>
      <c r="K31" s="72">
        <v>39</v>
      </c>
      <c r="L31" s="72">
        <v>28</v>
      </c>
      <c r="M31" s="34" t="s">
        <v>1177</v>
      </c>
      <c r="N31" s="34" t="s">
        <v>636</v>
      </c>
      <c r="O31" s="34" t="s">
        <v>16</v>
      </c>
      <c r="P31" s="70">
        <v>3</v>
      </c>
      <c r="Q31" s="73" t="s">
        <v>660</v>
      </c>
      <c r="R31" s="70">
        <v>2</v>
      </c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s="27" customFormat="1" ht="15.75" customHeight="1" x14ac:dyDescent="0.25">
      <c r="A32" s="27" t="s">
        <v>255</v>
      </c>
      <c r="B32" s="27" t="s">
        <v>815</v>
      </c>
      <c r="C32" s="70">
        <v>140.19</v>
      </c>
      <c r="D32" s="74">
        <v>-7.485460432911994</v>
      </c>
      <c r="E32" s="68">
        <f t="shared" si="0"/>
        <v>3.2699383676969722E-8</v>
      </c>
      <c r="F32" s="68" t="s">
        <v>14</v>
      </c>
      <c r="G32" s="68">
        <v>181421354248.66284</v>
      </c>
      <c r="H32" s="68">
        <v>0.53320000000000001</v>
      </c>
      <c r="I32" s="68">
        <v>6.7067179649674153E-8</v>
      </c>
      <c r="J32" s="71">
        <f t="shared" si="1"/>
        <v>-7.1734899564942598</v>
      </c>
      <c r="K32" s="72" t="s">
        <v>14</v>
      </c>
      <c r="L32" s="72">
        <v>249</v>
      </c>
      <c r="M32" s="75">
        <v>9.3054582834820607</v>
      </c>
      <c r="N32" s="27" t="s">
        <v>257</v>
      </c>
      <c r="O32" s="27" t="s">
        <v>16</v>
      </c>
      <c r="P32" s="73" t="s">
        <v>661</v>
      </c>
      <c r="Q32" s="73" t="s">
        <v>661</v>
      </c>
      <c r="R32" s="70">
        <v>5</v>
      </c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4" s="27" customFormat="1" ht="15.75" customHeight="1" x14ac:dyDescent="0.25">
      <c r="A33" s="27" t="s">
        <v>97</v>
      </c>
      <c r="B33" s="27" t="s">
        <v>813</v>
      </c>
      <c r="C33" s="70">
        <v>129.07499999999999</v>
      </c>
      <c r="D33" s="71">
        <v>-1.1952149284456484</v>
      </c>
      <c r="E33" s="68">
        <f t="shared" si="0"/>
        <v>6.3794769346119898E-2</v>
      </c>
      <c r="F33" s="68" t="s">
        <v>14</v>
      </c>
      <c r="G33" s="68">
        <v>26000</v>
      </c>
      <c r="H33" s="68">
        <v>5.8785300000000008E-9</v>
      </c>
      <c r="I33" s="68">
        <v>3.5741899398667809E-13</v>
      </c>
      <c r="J33" s="71">
        <f t="shared" si="1"/>
        <v>-12.446822371907555</v>
      </c>
      <c r="K33" s="72" t="s">
        <v>14</v>
      </c>
      <c r="L33" s="72">
        <v>20</v>
      </c>
      <c r="M33" s="75" t="s">
        <v>1177</v>
      </c>
      <c r="N33" s="27" t="s">
        <v>24</v>
      </c>
      <c r="O33" s="27" t="s">
        <v>16</v>
      </c>
      <c r="P33" s="70">
        <v>3</v>
      </c>
      <c r="Q33" s="70">
        <v>3</v>
      </c>
      <c r="R33" s="70">
        <v>5</v>
      </c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4" s="27" customFormat="1" ht="15.75" customHeight="1" x14ac:dyDescent="0.25">
      <c r="A34" s="27" t="s">
        <v>12</v>
      </c>
      <c r="B34" s="27" t="s">
        <v>814</v>
      </c>
      <c r="C34" s="70">
        <v>126.123</v>
      </c>
      <c r="D34" s="71">
        <v>-2.2613926851582251</v>
      </c>
      <c r="E34" s="68">
        <f t="shared" si="0"/>
        <v>5.4778144188577932E-3</v>
      </c>
      <c r="F34" s="68" t="s">
        <v>14</v>
      </c>
      <c r="G34" s="68">
        <v>38280.000000000051</v>
      </c>
      <c r="H34" s="68">
        <v>1.1000000000000001E-7</v>
      </c>
      <c r="I34" s="68">
        <v>1.609072651657564E-12</v>
      </c>
      <c r="J34" s="71">
        <f t="shared" si="1"/>
        <v>-11.793424346515229</v>
      </c>
      <c r="K34" s="72" t="s">
        <v>14</v>
      </c>
      <c r="L34" s="72">
        <v>4.51</v>
      </c>
      <c r="M34" s="75">
        <v>5</v>
      </c>
      <c r="N34" s="27" t="s">
        <v>15</v>
      </c>
      <c r="O34" s="27" t="s">
        <v>16</v>
      </c>
      <c r="P34" s="70">
        <v>5</v>
      </c>
      <c r="Q34" s="70">
        <v>5</v>
      </c>
      <c r="R34" s="70">
        <v>5</v>
      </c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4" s="27" customFormat="1" ht="15.75" customHeight="1" x14ac:dyDescent="0.25">
      <c r="A35" s="27" t="s">
        <v>532</v>
      </c>
      <c r="B35" s="27" t="s">
        <v>874</v>
      </c>
      <c r="C35" s="70">
        <v>120.19499999999999</v>
      </c>
      <c r="D35" s="71">
        <v>3.6166666666666667</v>
      </c>
      <c r="E35" s="68">
        <f t="shared" si="0"/>
        <v>4136.8204023885082</v>
      </c>
      <c r="F35" s="68">
        <v>741.31024130091828</v>
      </c>
      <c r="G35" s="68">
        <v>48.2</v>
      </c>
      <c r="H35" s="68">
        <v>320</v>
      </c>
      <c r="I35" s="68">
        <v>0.21877616239495523</v>
      </c>
      <c r="J35" s="71">
        <f t="shared" si="1"/>
        <v>-0.66</v>
      </c>
      <c r="K35" s="72">
        <v>3</v>
      </c>
      <c r="L35" s="72">
        <v>19</v>
      </c>
      <c r="M35" s="75" t="s">
        <v>1177</v>
      </c>
      <c r="N35" s="27" t="s">
        <v>534</v>
      </c>
      <c r="O35" s="27" t="s">
        <v>16</v>
      </c>
      <c r="P35" s="70">
        <v>1</v>
      </c>
      <c r="Q35" s="73" t="s">
        <v>660</v>
      </c>
      <c r="R35" s="70">
        <v>3</v>
      </c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79"/>
    </row>
    <row r="36" spans="1:34" s="27" customFormat="1" ht="15.75" customHeight="1" x14ac:dyDescent="0.25">
      <c r="A36" s="27" t="s">
        <v>127</v>
      </c>
      <c r="B36" s="27" t="s">
        <v>900</v>
      </c>
      <c r="C36" s="70">
        <v>430.89</v>
      </c>
      <c r="D36" s="71">
        <v>3.7265315062745641</v>
      </c>
      <c r="E36" s="68">
        <f t="shared" ref="E36:E67" si="2">10^D36</f>
        <v>5327.5987245385313</v>
      </c>
      <c r="F36" s="68">
        <v>4677.3514128719844</v>
      </c>
      <c r="G36" s="68">
        <v>7</v>
      </c>
      <c r="H36" s="68">
        <v>5.5999999999999997E-6</v>
      </c>
      <c r="I36" s="68">
        <v>2.7630452668351445E-11</v>
      </c>
      <c r="J36" s="71">
        <f t="shared" ref="J36:J67" si="3">LOG(I36)</f>
        <v>-10.558612</v>
      </c>
      <c r="K36" s="72" t="s">
        <v>14</v>
      </c>
      <c r="L36" s="72">
        <v>231</v>
      </c>
      <c r="M36" s="75" t="s">
        <v>1177</v>
      </c>
      <c r="N36" s="27" t="s">
        <v>130</v>
      </c>
      <c r="O36" s="27" t="s">
        <v>16</v>
      </c>
      <c r="P36" s="73" t="s">
        <v>660</v>
      </c>
      <c r="Q36" s="73" t="s">
        <v>660</v>
      </c>
      <c r="R36" s="70">
        <v>2</v>
      </c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4" s="27" customFormat="1" ht="15.75" customHeight="1" x14ac:dyDescent="0.25">
      <c r="A37" s="27" t="s">
        <v>117</v>
      </c>
      <c r="B37" s="27" t="s">
        <v>118</v>
      </c>
      <c r="C37" s="70">
        <v>147</v>
      </c>
      <c r="D37" s="71">
        <v>3.5174999999999996</v>
      </c>
      <c r="E37" s="68">
        <f t="shared" si="2"/>
        <v>3292.3045333340656</v>
      </c>
      <c r="F37" s="68">
        <v>363.07805477010152</v>
      </c>
      <c r="G37" s="68">
        <v>125</v>
      </c>
      <c r="H37" s="68">
        <v>265</v>
      </c>
      <c r="I37" s="68">
        <v>0.19054607179632471</v>
      </c>
      <c r="J37" s="71">
        <f t="shared" si="3"/>
        <v>-0.72</v>
      </c>
      <c r="K37" s="72" t="s">
        <v>14</v>
      </c>
      <c r="L37" s="72">
        <v>48</v>
      </c>
      <c r="M37" s="27" t="s">
        <v>1177</v>
      </c>
      <c r="N37" s="27" t="s">
        <v>120</v>
      </c>
      <c r="O37" s="27" t="s">
        <v>16</v>
      </c>
      <c r="P37" s="70">
        <v>4</v>
      </c>
      <c r="Q37" s="73" t="s">
        <v>660</v>
      </c>
      <c r="R37" s="70">
        <v>3</v>
      </c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4" s="27" customFormat="1" ht="15.75" customHeight="1" x14ac:dyDescent="0.25">
      <c r="A38" s="27" t="s">
        <v>113</v>
      </c>
      <c r="B38" s="27" t="s">
        <v>809</v>
      </c>
      <c r="C38" s="70">
        <v>224.392</v>
      </c>
      <c r="D38" s="71">
        <v>0.803876680472699</v>
      </c>
      <c r="E38" s="68">
        <f t="shared" si="2"/>
        <v>6.3661472613016326</v>
      </c>
      <c r="F38" s="68">
        <v>8.9742879450074859</v>
      </c>
      <c r="G38" s="68">
        <v>66334.198351705025</v>
      </c>
      <c r="H38" s="68">
        <v>1.5929938172793798E-2</v>
      </c>
      <c r="I38" s="68">
        <v>7.5159956956088982E-7</v>
      </c>
      <c r="J38" s="71">
        <f t="shared" si="3"/>
        <v>-6.124013477290756</v>
      </c>
      <c r="K38" s="72" t="s">
        <v>14</v>
      </c>
      <c r="L38" s="72">
        <v>42</v>
      </c>
      <c r="M38" s="27" t="s">
        <v>1179</v>
      </c>
      <c r="N38" s="27" t="s">
        <v>116</v>
      </c>
      <c r="O38" s="27" t="s">
        <v>16</v>
      </c>
      <c r="P38" s="70">
        <v>5</v>
      </c>
      <c r="Q38" s="70">
        <v>5</v>
      </c>
      <c r="R38" s="70">
        <v>5</v>
      </c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4" s="27" customFormat="1" ht="15.75" customHeight="1" x14ac:dyDescent="0.25">
      <c r="A39" s="27" t="s">
        <v>33</v>
      </c>
      <c r="B39" s="27" t="s">
        <v>34</v>
      </c>
      <c r="C39" s="70">
        <v>88.105999999999995</v>
      </c>
      <c r="D39" s="71">
        <v>-0.27</v>
      </c>
      <c r="E39" s="68">
        <f t="shared" si="2"/>
        <v>0.53703179637025267</v>
      </c>
      <c r="F39" s="68">
        <v>0.33595414207498031</v>
      </c>
      <c r="G39" s="68">
        <v>1000000</v>
      </c>
      <c r="H39" s="68">
        <v>4943.333333333333</v>
      </c>
      <c r="I39" s="68">
        <v>1.9498445997580453E-4</v>
      </c>
      <c r="J39" s="71">
        <f t="shared" si="3"/>
        <v>-3.71</v>
      </c>
      <c r="K39" s="72" t="s">
        <v>14</v>
      </c>
      <c r="L39" s="72">
        <v>9.36</v>
      </c>
      <c r="M39" s="75" t="s">
        <v>1177</v>
      </c>
      <c r="N39" s="27" t="s">
        <v>36</v>
      </c>
      <c r="O39" s="27" t="s">
        <v>16</v>
      </c>
      <c r="P39" s="70">
        <v>5</v>
      </c>
      <c r="Q39" s="70">
        <v>3</v>
      </c>
      <c r="R39" s="70">
        <v>5</v>
      </c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4" s="27" customFormat="1" ht="15.75" customHeight="1" x14ac:dyDescent="0.25">
      <c r="A40" s="27" t="s">
        <v>543</v>
      </c>
      <c r="B40" s="27" t="s">
        <v>810</v>
      </c>
      <c r="C40" s="70">
        <v>158.20400000000001</v>
      </c>
      <c r="D40" s="71">
        <v>1.2574200200107675</v>
      </c>
      <c r="E40" s="68">
        <f t="shared" si="2"/>
        <v>18.089227470416546</v>
      </c>
      <c r="F40" s="68" t="s">
        <v>14</v>
      </c>
      <c r="G40" s="68">
        <v>380</v>
      </c>
      <c r="H40" s="68">
        <v>4.6852935976044495E-3</v>
      </c>
      <c r="I40" s="68">
        <v>4.4791262487914468E-8</v>
      </c>
      <c r="J40" s="71">
        <f t="shared" si="3"/>
        <v>-7.3488066963450516</v>
      </c>
      <c r="K40" s="72" t="s">
        <v>14</v>
      </c>
      <c r="L40" s="72">
        <v>64</v>
      </c>
      <c r="M40" s="75">
        <v>4.4400000000000004</v>
      </c>
      <c r="N40" s="27" t="s">
        <v>546</v>
      </c>
      <c r="O40" s="27" t="s">
        <v>16</v>
      </c>
      <c r="P40" s="70">
        <v>4</v>
      </c>
      <c r="Q40" s="70">
        <v>4</v>
      </c>
      <c r="R40" s="70">
        <v>3</v>
      </c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4" s="27" customFormat="1" ht="15.75" customHeight="1" x14ac:dyDescent="0.25">
      <c r="A41" s="27" t="s">
        <v>535</v>
      </c>
      <c r="B41" s="27" t="s">
        <v>536</v>
      </c>
      <c r="C41" s="70">
        <v>157.44</v>
      </c>
      <c r="D41" s="71">
        <v>2.0305923979164819</v>
      </c>
      <c r="E41" s="68">
        <f t="shared" si="2"/>
        <v>107.29819048154131</v>
      </c>
      <c r="F41" s="68" t="s">
        <v>14</v>
      </c>
      <c r="G41" s="68">
        <v>2240</v>
      </c>
      <c r="H41" s="68">
        <v>853.12000000000012</v>
      </c>
      <c r="I41" s="68">
        <v>8.0685642818189254E-2</v>
      </c>
      <c r="J41" s="71">
        <f t="shared" si="3"/>
        <v>-1.093203736647844</v>
      </c>
      <c r="K41" s="72" t="s">
        <v>14</v>
      </c>
      <c r="L41" s="72">
        <v>24</v>
      </c>
      <c r="M41" s="75" t="s">
        <v>1177</v>
      </c>
      <c r="N41" s="27" t="s">
        <v>538</v>
      </c>
      <c r="O41" s="27" t="s">
        <v>16</v>
      </c>
      <c r="P41" s="73" t="s">
        <v>661</v>
      </c>
      <c r="Q41" s="73" t="s">
        <v>661</v>
      </c>
      <c r="R41" s="70">
        <v>4</v>
      </c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4" s="27" customFormat="1" ht="15.75" customHeight="1" x14ac:dyDescent="0.25">
      <c r="A42" s="34" t="s">
        <v>567</v>
      </c>
      <c r="B42" s="27" t="s">
        <v>898</v>
      </c>
      <c r="C42" s="76">
        <v>327.56</v>
      </c>
      <c r="D42" s="71">
        <v>2.9410109798781066</v>
      </c>
      <c r="E42" s="68">
        <f t="shared" si="2"/>
        <v>872.99343921972945</v>
      </c>
      <c r="F42" s="68" t="s">
        <v>14</v>
      </c>
      <c r="G42" s="68">
        <v>1600</v>
      </c>
      <c r="H42" s="68">
        <v>133.00069999999999</v>
      </c>
      <c r="I42" s="68">
        <v>1.0990482559399113E-2</v>
      </c>
      <c r="J42" s="71">
        <f t="shared" si="3"/>
        <v>-1.9589832385789392</v>
      </c>
      <c r="K42" s="72" t="s">
        <v>14</v>
      </c>
      <c r="L42" s="72">
        <v>3.68</v>
      </c>
      <c r="M42" s="77" t="s">
        <v>1177</v>
      </c>
      <c r="N42" s="34" t="s">
        <v>570</v>
      </c>
      <c r="O42" s="34" t="s">
        <v>16</v>
      </c>
      <c r="P42" s="70">
        <v>4.5</v>
      </c>
      <c r="Q42" s="73" t="s">
        <v>661</v>
      </c>
      <c r="R42" s="70">
        <v>4</v>
      </c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4" s="27" customFormat="1" ht="15.75" customHeight="1" x14ac:dyDescent="0.25">
      <c r="A43" s="27" t="s">
        <v>553</v>
      </c>
      <c r="B43" s="27" t="s">
        <v>554</v>
      </c>
      <c r="C43" s="70">
        <v>157.55000000000001</v>
      </c>
      <c r="D43" s="71">
        <v>2.395</v>
      </c>
      <c r="E43" s="68">
        <f t="shared" si="2"/>
        <v>248.31331052955707</v>
      </c>
      <c r="F43" s="68">
        <v>124.85329261594953</v>
      </c>
      <c r="G43" s="68">
        <v>243</v>
      </c>
      <c r="H43" s="68">
        <v>2.9127000000000001</v>
      </c>
      <c r="I43" s="68">
        <v>2.0181048219789372E-4</v>
      </c>
      <c r="J43" s="71">
        <f t="shared" si="3"/>
        <v>-3.6950562799104323</v>
      </c>
      <c r="K43" s="72" t="s">
        <v>14</v>
      </c>
      <c r="L43" s="72">
        <v>64</v>
      </c>
      <c r="M43" s="27" t="s">
        <v>1177</v>
      </c>
      <c r="N43" s="27" t="s">
        <v>556</v>
      </c>
      <c r="O43" s="27" t="s">
        <v>16</v>
      </c>
      <c r="P43" s="73" t="s">
        <v>660</v>
      </c>
      <c r="Q43" s="73" t="s">
        <v>660</v>
      </c>
      <c r="R43" s="70">
        <v>3</v>
      </c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4" s="27" customFormat="1" ht="15.75" customHeight="1" x14ac:dyDescent="0.25">
      <c r="A44" s="27" t="s">
        <v>79</v>
      </c>
      <c r="B44" s="27" t="s">
        <v>811</v>
      </c>
      <c r="C44" s="70">
        <v>119.127</v>
      </c>
      <c r="D44" s="71">
        <v>5.7</v>
      </c>
      <c r="E44" s="68">
        <f t="shared" si="2"/>
        <v>501187.23362727347</v>
      </c>
      <c r="F44" s="68" t="s">
        <v>14</v>
      </c>
      <c r="G44" s="68">
        <v>19800</v>
      </c>
      <c r="H44" s="68">
        <v>1.6541441881844647E-3</v>
      </c>
      <c r="I44" s="68">
        <v>3.0061372803060504E-6</v>
      </c>
      <c r="J44" s="71">
        <f t="shared" si="3"/>
        <v>-5.5219911905095742</v>
      </c>
      <c r="K44" s="72" t="s">
        <v>14</v>
      </c>
      <c r="L44" s="72">
        <v>18</v>
      </c>
      <c r="M44" s="27" t="s">
        <v>1178</v>
      </c>
      <c r="N44" s="27" t="s">
        <v>82</v>
      </c>
      <c r="O44" s="27" t="s">
        <v>16</v>
      </c>
      <c r="P44" s="70">
        <v>3</v>
      </c>
      <c r="Q44" s="70">
        <v>3</v>
      </c>
      <c r="R44" s="70">
        <v>5</v>
      </c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4" s="27" customFormat="1" ht="15.75" customHeight="1" x14ac:dyDescent="0.25">
      <c r="A45" s="27" t="s">
        <v>227</v>
      </c>
      <c r="B45" s="27" t="s">
        <v>816</v>
      </c>
      <c r="C45" s="70">
        <v>152.19300000000001</v>
      </c>
      <c r="D45" s="71">
        <v>1.3689078748006149</v>
      </c>
      <c r="E45" s="68">
        <f t="shared" si="2"/>
        <v>23.383411628293189</v>
      </c>
      <c r="F45" s="68">
        <v>1376.9173577888546</v>
      </c>
      <c r="G45" s="68">
        <v>3478.0322730767043</v>
      </c>
      <c r="H45" s="68">
        <v>0.43490999999999996</v>
      </c>
      <c r="I45" s="68">
        <v>1.0642952475708197E-4</v>
      </c>
      <c r="J45" s="71">
        <f t="shared" si="3"/>
        <v>-3.972937877112674</v>
      </c>
      <c r="K45" s="72" t="s">
        <v>14</v>
      </c>
      <c r="L45" s="72">
        <v>24</v>
      </c>
      <c r="M45" s="75">
        <v>10.1533415429013</v>
      </c>
      <c r="N45" s="27" t="s">
        <v>229</v>
      </c>
      <c r="O45" s="27" t="s">
        <v>16</v>
      </c>
      <c r="P45" s="73" t="s">
        <v>660</v>
      </c>
      <c r="Q45" s="73" t="s">
        <v>660</v>
      </c>
      <c r="R45" s="70">
        <v>2</v>
      </c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4" s="27" customFormat="1" ht="15.75" customHeight="1" x14ac:dyDescent="0.25">
      <c r="A46" s="27" t="s">
        <v>237</v>
      </c>
      <c r="B46" s="27" t="s">
        <v>838</v>
      </c>
      <c r="C46" s="70">
        <v>137.13800000000001</v>
      </c>
      <c r="D46" s="74">
        <v>2.2999999999999998</v>
      </c>
      <c r="E46" s="68">
        <f t="shared" si="2"/>
        <v>199.52623149688802</v>
      </c>
      <c r="F46" s="68">
        <v>74.049136755339887</v>
      </c>
      <c r="G46" s="68">
        <v>650</v>
      </c>
      <c r="H46" s="68">
        <v>18</v>
      </c>
      <c r="I46" s="68">
        <v>2.3442288153199204E-3</v>
      </c>
      <c r="J46" s="71">
        <f t="shared" si="3"/>
        <v>-2.6300000000000003</v>
      </c>
      <c r="K46" s="72" t="s">
        <v>14</v>
      </c>
      <c r="L46" s="72">
        <v>39</v>
      </c>
      <c r="M46" s="27" t="s">
        <v>1177</v>
      </c>
      <c r="N46" s="27" t="s">
        <v>240</v>
      </c>
      <c r="O46" s="27" t="s">
        <v>16</v>
      </c>
      <c r="P46" s="70">
        <v>4.5</v>
      </c>
      <c r="Q46" s="73" t="s">
        <v>661</v>
      </c>
      <c r="R46" s="70">
        <v>4</v>
      </c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4" s="27" customFormat="1" ht="15.75" customHeight="1" x14ac:dyDescent="0.25">
      <c r="A47" s="27" t="s">
        <v>245</v>
      </c>
      <c r="B47" s="27" t="s">
        <v>849</v>
      </c>
      <c r="C47" s="70">
        <v>137.13800000000001</v>
      </c>
      <c r="D47" s="71">
        <v>2.37</v>
      </c>
      <c r="E47" s="68">
        <f t="shared" si="2"/>
        <v>234.42288153199232</v>
      </c>
      <c r="F47" s="68">
        <v>104.36623100456121</v>
      </c>
      <c r="G47" s="68">
        <v>442</v>
      </c>
      <c r="H47" s="68">
        <v>2.0928100000000001</v>
      </c>
      <c r="I47" s="68">
        <v>2.3023672038272288E-4</v>
      </c>
      <c r="J47" s="71">
        <f t="shared" si="3"/>
        <v>-3.637825409690612</v>
      </c>
      <c r="K47" s="72" t="s">
        <v>14</v>
      </c>
      <c r="L47" s="72">
        <v>39</v>
      </c>
      <c r="M47" s="27" t="s">
        <v>1177</v>
      </c>
      <c r="N47" s="27" t="s">
        <v>248</v>
      </c>
      <c r="O47" s="27" t="s">
        <v>16</v>
      </c>
      <c r="P47" s="70">
        <v>4</v>
      </c>
      <c r="Q47" s="70">
        <v>1</v>
      </c>
      <c r="R47" s="70">
        <v>3</v>
      </c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4" s="27" customFormat="1" ht="15.75" customHeight="1" x14ac:dyDescent="0.25">
      <c r="A48" s="27" t="s">
        <v>273</v>
      </c>
      <c r="B48" s="27" t="s">
        <v>274</v>
      </c>
      <c r="C48" s="70">
        <v>262.26799999999997</v>
      </c>
      <c r="D48" s="71">
        <v>1.5691143830593948</v>
      </c>
      <c r="E48" s="68">
        <f t="shared" si="2"/>
        <v>37.077836331569863</v>
      </c>
      <c r="F48" s="68">
        <v>707.94578438413873</v>
      </c>
      <c r="G48" s="68">
        <v>9691.0833577926132</v>
      </c>
      <c r="H48" s="68">
        <v>1.5663455215475432E-9</v>
      </c>
      <c r="I48" s="68">
        <v>1.0244115280603002E-12</v>
      </c>
      <c r="J48" s="71">
        <f t="shared" si="3"/>
        <v>-11.989525542908796</v>
      </c>
      <c r="K48" s="72" t="s">
        <v>14</v>
      </c>
      <c r="L48" s="72">
        <v>98</v>
      </c>
      <c r="M48" s="75" t="s">
        <v>1178</v>
      </c>
      <c r="N48" s="27" t="s">
        <v>276</v>
      </c>
      <c r="O48" s="27" t="s">
        <v>16</v>
      </c>
      <c r="P48" s="70">
        <v>4</v>
      </c>
      <c r="Q48" s="70">
        <v>4</v>
      </c>
      <c r="R48" s="70">
        <v>3</v>
      </c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:34" s="27" customFormat="1" ht="15.75" customHeight="1" x14ac:dyDescent="0.25">
      <c r="A49" s="27" t="s">
        <v>338</v>
      </c>
      <c r="B49" s="27" t="s">
        <v>870</v>
      </c>
      <c r="C49" s="70">
        <v>240.215</v>
      </c>
      <c r="D49" s="74">
        <v>-4.09000193991786</v>
      </c>
      <c r="E49" s="68">
        <f t="shared" si="2"/>
        <v>8.1282688539976783E-5</v>
      </c>
      <c r="F49" s="68">
        <v>5.378956846251076E-3</v>
      </c>
      <c r="G49" s="68">
        <v>52</v>
      </c>
      <c r="H49" s="68">
        <v>6.6500000000000005E-3</v>
      </c>
      <c r="I49" s="68">
        <v>1.8647947512348424E-5</v>
      </c>
      <c r="J49" s="71">
        <f t="shared" si="3"/>
        <v>-4.7293689618775234</v>
      </c>
      <c r="K49" s="72">
        <v>314</v>
      </c>
      <c r="L49" s="72">
        <v>4.57</v>
      </c>
      <c r="M49" s="75">
        <v>4.6500000000000004</v>
      </c>
      <c r="N49" s="27" t="s">
        <v>341</v>
      </c>
      <c r="O49" s="27" t="s">
        <v>16</v>
      </c>
      <c r="P49" s="70">
        <v>5</v>
      </c>
      <c r="Q49" s="70">
        <v>5</v>
      </c>
      <c r="R49" s="70">
        <v>5</v>
      </c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:34" s="27" customFormat="1" ht="15.75" customHeight="1" x14ac:dyDescent="0.25">
      <c r="A50" s="27" t="s">
        <v>287</v>
      </c>
      <c r="B50" s="27" t="s">
        <v>824</v>
      </c>
      <c r="C50" s="70">
        <v>225.251</v>
      </c>
      <c r="D50" s="71">
        <v>4.2</v>
      </c>
      <c r="E50" s="68">
        <f t="shared" si="2"/>
        <v>15848.931924611146</v>
      </c>
      <c r="F50" s="68">
        <v>1071.5193052376078</v>
      </c>
      <c r="G50" s="68">
        <v>677.02682558564391</v>
      </c>
      <c r="H50" s="68">
        <v>2.4927100000000001E-5</v>
      </c>
      <c r="I50" s="68">
        <v>2.5027508503414989E-12</v>
      </c>
      <c r="J50" s="71">
        <f t="shared" si="3"/>
        <v>-11.601582382396398</v>
      </c>
      <c r="K50" s="72" t="s">
        <v>14</v>
      </c>
      <c r="L50" s="72">
        <v>27</v>
      </c>
      <c r="M50" s="27" t="s">
        <v>1178</v>
      </c>
      <c r="N50" s="27" t="s">
        <v>290</v>
      </c>
      <c r="O50" s="27" t="s">
        <v>16</v>
      </c>
      <c r="P50" s="70">
        <v>3</v>
      </c>
      <c r="Q50" s="70">
        <v>3</v>
      </c>
      <c r="R50" s="70">
        <v>2</v>
      </c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:34" s="27" customFormat="1" ht="15.75" customHeight="1" x14ac:dyDescent="0.25">
      <c r="A51" s="84" t="s">
        <v>201</v>
      </c>
      <c r="B51" s="27" t="s">
        <v>831</v>
      </c>
      <c r="C51" s="70">
        <v>192.26599999999999</v>
      </c>
      <c r="D51" s="71">
        <v>2.8972422483216671</v>
      </c>
      <c r="E51" s="68">
        <f t="shared" si="2"/>
        <v>789.30026446579734</v>
      </c>
      <c r="F51" s="68" t="s">
        <v>14</v>
      </c>
      <c r="G51" s="68">
        <v>2203.1500835928887</v>
      </c>
      <c r="H51" s="68">
        <v>0.38178147087886705</v>
      </c>
      <c r="I51" s="68">
        <v>2.4576084731855872E-6</v>
      </c>
      <c r="J51" s="71">
        <f t="shared" si="3"/>
        <v>-5.6094873043132134</v>
      </c>
      <c r="K51" s="72" t="s">
        <v>14</v>
      </c>
      <c r="L51" s="72">
        <v>3.67</v>
      </c>
      <c r="M51" s="75" t="s">
        <v>1177</v>
      </c>
      <c r="N51" s="27" t="s">
        <v>204</v>
      </c>
      <c r="O51" s="27" t="s">
        <v>16</v>
      </c>
      <c r="P51" s="70">
        <v>4.5</v>
      </c>
      <c r="Q51" s="70">
        <v>4.5</v>
      </c>
      <c r="R51" s="70">
        <v>4</v>
      </c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:34" s="27" customFormat="1" ht="15.75" customHeight="1" x14ac:dyDescent="0.25">
      <c r="A52" s="27" t="s">
        <v>143</v>
      </c>
      <c r="B52" s="27" t="s">
        <v>825</v>
      </c>
      <c r="C52" s="70">
        <v>164.21199999999999</v>
      </c>
      <c r="D52" s="71">
        <v>1.1000000000000001</v>
      </c>
      <c r="E52" s="68">
        <f t="shared" si="2"/>
        <v>12.58925411794168</v>
      </c>
      <c r="F52" s="68">
        <v>100</v>
      </c>
      <c r="G52" s="68">
        <v>350</v>
      </c>
      <c r="H52" s="68">
        <v>0.81</v>
      </c>
      <c r="I52" s="68">
        <v>1.5338876907911042E-4</v>
      </c>
      <c r="J52" s="71">
        <f t="shared" si="3"/>
        <v>-3.8142064376851321</v>
      </c>
      <c r="K52" s="72">
        <v>1093</v>
      </c>
      <c r="L52" s="72">
        <v>7.49</v>
      </c>
      <c r="M52" s="27" t="s">
        <v>1177</v>
      </c>
      <c r="N52" s="27" t="s">
        <v>146</v>
      </c>
      <c r="O52" s="27" t="s">
        <v>16</v>
      </c>
      <c r="P52" s="70">
        <v>4.5</v>
      </c>
      <c r="Q52" s="70">
        <v>2</v>
      </c>
      <c r="R52" s="70">
        <v>4</v>
      </c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  <row r="53" spans="1:34" s="27" customFormat="1" ht="15.75" customHeight="1" x14ac:dyDescent="0.25">
      <c r="A53" s="85" t="s">
        <v>515</v>
      </c>
      <c r="B53" s="27" t="s">
        <v>842</v>
      </c>
      <c r="C53" s="70">
        <v>370.39</v>
      </c>
      <c r="D53" s="74">
        <v>-2.6758609683302721</v>
      </c>
      <c r="E53" s="68">
        <f t="shared" si="2"/>
        <v>2.1093032978702461E-3</v>
      </c>
      <c r="F53" s="68" t="s">
        <v>14</v>
      </c>
      <c r="G53" s="68">
        <v>27</v>
      </c>
      <c r="H53" s="68">
        <v>1.3863200000000003E-16</v>
      </c>
      <c r="I53" s="68">
        <v>1.3781487525573287E-22</v>
      </c>
      <c r="J53" s="71">
        <f t="shared" si="3"/>
        <v>-21.860703903670618</v>
      </c>
      <c r="K53" s="72" t="s">
        <v>14</v>
      </c>
      <c r="L53" s="72">
        <v>251</v>
      </c>
      <c r="M53" s="27" t="s">
        <v>1178</v>
      </c>
      <c r="N53" s="27" t="s">
        <v>517</v>
      </c>
      <c r="O53" s="27" t="s">
        <v>16</v>
      </c>
      <c r="P53" s="73" t="s">
        <v>660</v>
      </c>
      <c r="Q53" s="73" t="s">
        <v>660</v>
      </c>
      <c r="R53" s="70">
        <v>2</v>
      </c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25"/>
    </row>
    <row r="54" spans="1:34" s="27" customFormat="1" ht="15.75" customHeight="1" x14ac:dyDescent="0.25">
      <c r="A54" s="85" t="s">
        <v>68</v>
      </c>
      <c r="B54" s="27" t="s">
        <v>895</v>
      </c>
      <c r="C54" s="70">
        <v>114.023</v>
      </c>
      <c r="D54" s="74">
        <v>-0.59316822016553239</v>
      </c>
      <c r="E54" s="68">
        <f t="shared" si="2"/>
        <v>0.2551712727629597</v>
      </c>
      <c r="F54" s="68" t="s">
        <v>14</v>
      </c>
      <c r="G54" s="68">
        <v>1000000</v>
      </c>
      <c r="H54" s="68">
        <v>15800</v>
      </c>
      <c r="I54" s="68">
        <v>4.5393030128742873E-6</v>
      </c>
      <c r="J54" s="71">
        <f t="shared" si="3"/>
        <v>-5.3430108257553002</v>
      </c>
      <c r="K54" s="72" t="s">
        <v>14</v>
      </c>
      <c r="L54" s="72">
        <v>20</v>
      </c>
      <c r="M54" s="27">
        <v>0.52</v>
      </c>
      <c r="N54" s="27" t="s">
        <v>70</v>
      </c>
      <c r="O54" s="27" t="s">
        <v>16</v>
      </c>
      <c r="P54" s="70">
        <v>5</v>
      </c>
      <c r="Q54" s="70">
        <v>5</v>
      </c>
      <c r="R54" s="70">
        <v>5</v>
      </c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</row>
    <row r="55" spans="1:34" s="27" customFormat="1" ht="15.75" customHeight="1" x14ac:dyDescent="0.25">
      <c r="A55" s="27" t="s">
        <v>419</v>
      </c>
      <c r="B55" s="27" t="s">
        <v>827</v>
      </c>
      <c r="C55" s="70">
        <v>754.49</v>
      </c>
      <c r="D55" s="71">
        <v>0.5</v>
      </c>
      <c r="E55" s="68">
        <f t="shared" si="2"/>
        <v>3.1622776601683795</v>
      </c>
      <c r="F55" s="68" t="s">
        <v>14</v>
      </c>
      <c r="G55" s="68">
        <v>8.3381972494370562E-4</v>
      </c>
      <c r="H55" s="68">
        <v>7.3408124432359898E-22</v>
      </c>
      <c r="I55" s="68">
        <v>1.6939042272479481E-16</v>
      </c>
      <c r="J55" s="71">
        <f t="shared" si="3"/>
        <v>-15.771111148169156</v>
      </c>
      <c r="K55" s="72" t="s">
        <v>14</v>
      </c>
      <c r="L55" s="72">
        <v>1619</v>
      </c>
      <c r="M55" s="27" t="s">
        <v>1178</v>
      </c>
      <c r="N55" s="27" t="s">
        <v>422</v>
      </c>
      <c r="O55" s="27" t="s">
        <v>16</v>
      </c>
      <c r="P55" s="73" t="s">
        <v>666</v>
      </c>
      <c r="Q55" s="73" t="s">
        <v>666</v>
      </c>
      <c r="R55" s="70">
        <v>1</v>
      </c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</row>
    <row r="56" spans="1:34" s="27" customFormat="1" ht="15.75" customHeight="1" x14ac:dyDescent="0.25">
      <c r="A56" s="27" t="s">
        <v>405</v>
      </c>
      <c r="B56" s="27" t="s">
        <v>828</v>
      </c>
      <c r="C56" s="70">
        <v>657.55</v>
      </c>
      <c r="D56" s="71">
        <v>0.5</v>
      </c>
      <c r="E56" s="68">
        <f t="shared" si="2"/>
        <v>3.1622776601683795</v>
      </c>
      <c r="F56" s="68" t="s">
        <v>14</v>
      </c>
      <c r="G56" s="68">
        <v>4.6293025640664988E-2</v>
      </c>
      <c r="H56" s="68">
        <v>1.19406179742575E-19</v>
      </c>
      <c r="I56" s="68">
        <v>1.9708736061618544E-16</v>
      </c>
      <c r="J56" s="71">
        <f t="shared" si="3"/>
        <v>-15.705341226510287</v>
      </c>
      <c r="K56" s="72" t="s">
        <v>14</v>
      </c>
      <c r="L56" s="72">
        <v>773</v>
      </c>
      <c r="M56" s="27" t="s">
        <v>1178</v>
      </c>
      <c r="N56" s="27" t="s">
        <v>408</v>
      </c>
      <c r="O56" s="27" t="s">
        <v>16</v>
      </c>
      <c r="P56" s="73" t="s">
        <v>666</v>
      </c>
      <c r="Q56" s="73" t="s">
        <v>666</v>
      </c>
      <c r="R56" s="70">
        <v>1</v>
      </c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</row>
    <row r="57" spans="1:34" s="27" customFormat="1" ht="15.75" customHeight="1" x14ac:dyDescent="0.25">
      <c r="A57" s="27" t="s">
        <v>409</v>
      </c>
      <c r="B57" s="27" t="s">
        <v>829</v>
      </c>
      <c r="C57" s="70">
        <v>818.49</v>
      </c>
      <c r="D57" s="71">
        <v>0.02</v>
      </c>
      <c r="E57" s="68">
        <f t="shared" si="2"/>
        <v>1.0471285480508996</v>
      </c>
      <c r="F57" s="68" t="s">
        <v>14</v>
      </c>
      <c r="G57" s="68">
        <v>0.3473917586321873</v>
      </c>
      <c r="H57" s="68">
        <v>1.244936400657971E-23</v>
      </c>
      <c r="I57" s="68">
        <v>1.9418486828225508E-21</v>
      </c>
      <c r="J57" s="71">
        <f t="shared" si="3"/>
        <v>-20.711784615198127</v>
      </c>
      <c r="K57" s="72" t="s">
        <v>14</v>
      </c>
      <c r="L57" s="72">
        <v>716</v>
      </c>
      <c r="M57" s="27" t="s">
        <v>1178</v>
      </c>
      <c r="N57" s="27" t="s">
        <v>412</v>
      </c>
      <c r="O57" s="27" t="s">
        <v>16</v>
      </c>
      <c r="P57" s="70">
        <v>4</v>
      </c>
      <c r="Q57" s="70">
        <v>4</v>
      </c>
      <c r="R57" s="70">
        <v>2</v>
      </c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</row>
    <row r="58" spans="1:34" s="27" customFormat="1" ht="15.75" customHeight="1" x14ac:dyDescent="0.25">
      <c r="A58" s="27" t="s">
        <v>492</v>
      </c>
      <c r="B58" s="27" t="s">
        <v>830</v>
      </c>
      <c r="C58" s="70">
        <v>657.55</v>
      </c>
      <c r="D58" s="71">
        <v>1.1000000000000001</v>
      </c>
      <c r="E58" s="68">
        <f t="shared" si="2"/>
        <v>12.58925411794168</v>
      </c>
      <c r="F58" s="68" t="s">
        <v>14</v>
      </c>
      <c r="G58" s="68">
        <v>4.2016791403513061E-2</v>
      </c>
      <c r="H58" s="68">
        <v>7.7077677621959501E-20</v>
      </c>
      <c r="I58" s="68">
        <v>1.1126580628574129E-16</v>
      </c>
      <c r="J58" s="71">
        <f t="shared" si="3"/>
        <v>-15.953638280616095</v>
      </c>
      <c r="K58" s="72" t="s">
        <v>14</v>
      </c>
      <c r="L58" s="72">
        <v>773</v>
      </c>
      <c r="M58" s="27" t="s">
        <v>1178</v>
      </c>
      <c r="N58" s="27" t="s">
        <v>495</v>
      </c>
      <c r="O58" s="27" t="s">
        <v>16</v>
      </c>
      <c r="P58" s="73" t="s">
        <v>666</v>
      </c>
      <c r="Q58" s="73" t="s">
        <v>666</v>
      </c>
      <c r="R58" s="70">
        <v>1</v>
      </c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</row>
    <row r="59" spans="1:34" s="27" customFormat="1" ht="15.75" customHeight="1" x14ac:dyDescent="0.25">
      <c r="A59" s="27" t="s">
        <v>158</v>
      </c>
      <c r="B59" s="27" t="s">
        <v>875</v>
      </c>
      <c r="C59" s="70">
        <v>160.261</v>
      </c>
      <c r="D59" s="71">
        <v>-2.3392728109333012</v>
      </c>
      <c r="E59" s="68">
        <f t="shared" si="2"/>
        <v>4.5785418591971425E-3</v>
      </c>
      <c r="F59" s="68" t="s">
        <v>14</v>
      </c>
      <c r="G59" s="68">
        <v>11021662.64453608</v>
      </c>
      <c r="H59" s="68">
        <v>72</v>
      </c>
      <c r="I59" s="68">
        <v>3.5409611369088418E-7</v>
      </c>
      <c r="J59" s="71">
        <f t="shared" si="3"/>
        <v>-6.4508788397255543</v>
      </c>
      <c r="K59" s="72" t="s">
        <v>14</v>
      </c>
      <c r="L59" s="72">
        <v>5.39</v>
      </c>
      <c r="M59" s="75" t="s">
        <v>1179</v>
      </c>
      <c r="N59" s="27" t="s">
        <v>161</v>
      </c>
      <c r="O59" s="27" t="s">
        <v>16</v>
      </c>
      <c r="P59" s="70">
        <v>5</v>
      </c>
      <c r="Q59" s="70">
        <v>5</v>
      </c>
      <c r="R59" s="70">
        <v>5</v>
      </c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</row>
    <row r="60" spans="1:34" s="27" customFormat="1" ht="15.75" customHeight="1" x14ac:dyDescent="0.25">
      <c r="A60" s="27" t="s">
        <v>94</v>
      </c>
      <c r="B60" s="27" t="s">
        <v>867</v>
      </c>
      <c r="C60" s="70">
        <v>102.17700000000001</v>
      </c>
      <c r="D60" s="71">
        <v>2.4</v>
      </c>
      <c r="E60" s="68">
        <f t="shared" si="2"/>
        <v>251.18864315095806</v>
      </c>
      <c r="F60" s="68">
        <v>3.9371322211943514</v>
      </c>
      <c r="G60" s="68">
        <v>3110</v>
      </c>
      <c r="H60" s="68">
        <v>19900</v>
      </c>
      <c r="I60" s="68">
        <v>0.10469023164827186</v>
      </c>
      <c r="J60" s="71">
        <f t="shared" si="3"/>
        <v>-0.9800938392301084</v>
      </c>
      <c r="K60" s="72" t="s">
        <v>14</v>
      </c>
      <c r="L60" s="72">
        <v>25</v>
      </c>
      <c r="M60" s="75" t="s">
        <v>1177</v>
      </c>
      <c r="N60" s="27" t="s">
        <v>96</v>
      </c>
      <c r="O60" s="27" t="s">
        <v>16</v>
      </c>
      <c r="P60" s="70">
        <v>5</v>
      </c>
      <c r="Q60" s="73" t="s">
        <v>661</v>
      </c>
      <c r="R60" s="70">
        <v>5</v>
      </c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</row>
    <row r="61" spans="1:34" s="27" customFormat="1" ht="15.75" customHeight="1" x14ac:dyDescent="0.25">
      <c r="A61" s="27" t="s">
        <v>309</v>
      </c>
      <c r="B61" s="27" t="s">
        <v>823</v>
      </c>
      <c r="C61" s="70">
        <v>152.24100000000001</v>
      </c>
      <c r="D61" s="71">
        <v>-11.1509914748393</v>
      </c>
      <c r="E61" s="68">
        <f t="shared" si="2"/>
        <v>7.0633141934761466E-12</v>
      </c>
      <c r="F61" s="68">
        <v>1.0438590444746211E-6</v>
      </c>
      <c r="G61" s="68">
        <v>3273361696770.355</v>
      </c>
      <c r="H61" s="68">
        <v>3</v>
      </c>
      <c r="I61" s="68">
        <v>1.6548459540227285E-7</v>
      </c>
      <c r="J61" s="71">
        <f t="shared" si="3"/>
        <v>-6.781242427526716</v>
      </c>
      <c r="K61" s="72" t="s">
        <v>14</v>
      </c>
      <c r="L61" s="72">
        <v>19</v>
      </c>
      <c r="M61" s="75">
        <v>12.9509914491272</v>
      </c>
      <c r="N61" s="27" t="s">
        <v>312</v>
      </c>
      <c r="O61" s="27" t="s">
        <v>16</v>
      </c>
      <c r="P61" s="70">
        <v>3</v>
      </c>
      <c r="Q61" s="70">
        <v>3</v>
      </c>
      <c r="R61" s="70">
        <v>5</v>
      </c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</row>
    <row r="62" spans="1:34" s="27" customFormat="1" ht="15.75" customHeight="1" x14ac:dyDescent="0.25">
      <c r="A62" s="78" t="s">
        <v>291</v>
      </c>
      <c r="B62" s="27" t="s">
        <v>832</v>
      </c>
      <c r="C62" s="70">
        <v>344.66</v>
      </c>
      <c r="D62" s="71">
        <v>6.3851399594880158</v>
      </c>
      <c r="E62" s="68">
        <f t="shared" si="2"/>
        <v>2427392.2414189186</v>
      </c>
      <c r="F62" s="68">
        <v>6816.477413374304</v>
      </c>
      <c r="G62" s="68">
        <v>3481.1196066268635</v>
      </c>
      <c r="H62" s="68">
        <v>20.67392110644705</v>
      </c>
      <c r="I62" s="68">
        <v>2.0515872906636342E-4</v>
      </c>
      <c r="J62" s="71">
        <f t="shared" si="3"/>
        <v>-3.6879100000000005</v>
      </c>
      <c r="K62" s="72" t="s">
        <v>14</v>
      </c>
      <c r="L62" s="72">
        <v>215</v>
      </c>
      <c r="M62" s="27" t="s">
        <v>1177</v>
      </c>
      <c r="N62" s="27" t="s">
        <v>293</v>
      </c>
      <c r="O62" s="27" t="s">
        <v>180</v>
      </c>
      <c r="P62" s="73" t="s">
        <v>660</v>
      </c>
      <c r="Q62" s="73" t="s">
        <v>660</v>
      </c>
      <c r="R62" s="70">
        <v>2</v>
      </c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</row>
    <row r="63" spans="1:34" s="27" customFormat="1" ht="15.75" customHeight="1" x14ac:dyDescent="0.25">
      <c r="A63" s="27" t="s">
        <v>484</v>
      </c>
      <c r="B63" s="27" t="s">
        <v>485</v>
      </c>
      <c r="C63" s="70">
        <v>330.80099999999999</v>
      </c>
      <c r="D63" s="71">
        <v>2.7997156778228196</v>
      </c>
      <c r="E63" s="68">
        <f t="shared" si="2"/>
        <v>630.54440703032822</v>
      </c>
      <c r="F63" s="68">
        <v>0.37013416787983372</v>
      </c>
      <c r="G63" s="68">
        <v>317110.64919879567</v>
      </c>
      <c r="H63" s="68">
        <v>6.3E-2</v>
      </c>
      <c r="I63" s="68">
        <v>1.6824104101080526E-4</v>
      </c>
      <c r="J63" s="71">
        <f t="shared" si="3"/>
        <v>-3.7740680530663289</v>
      </c>
      <c r="K63" s="72">
        <v>370</v>
      </c>
      <c r="L63" s="72">
        <v>13.8</v>
      </c>
      <c r="M63" s="75">
        <v>6.1978276598059301</v>
      </c>
      <c r="N63" s="27" t="s">
        <v>487</v>
      </c>
      <c r="O63" s="27" t="s">
        <v>16</v>
      </c>
      <c r="P63" s="70">
        <v>5</v>
      </c>
      <c r="Q63" s="73" t="s">
        <v>661</v>
      </c>
      <c r="R63" s="70">
        <v>5</v>
      </c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</row>
    <row r="64" spans="1:34" s="27" customFormat="1" ht="15.75" customHeight="1" x14ac:dyDescent="0.25">
      <c r="A64" s="27" t="s">
        <v>37</v>
      </c>
      <c r="B64" s="27" t="s">
        <v>833</v>
      </c>
      <c r="C64" s="70">
        <v>226.36</v>
      </c>
      <c r="D64" s="71">
        <v>3.3343045830394273</v>
      </c>
      <c r="E64" s="68">
        <f t="shared" si="2"/>
        <v>2159.2582272934919</v>
      </c>
      <c r="F64" s="68">
        <v>43.052661049171071</v>
      </c>
      <c r="G64" s="68">
        <v>1700</v>
      </c>
      <c r="H64" s="68">
        <v>2.2659445349275447E-3</v>
      </c>
      <c r="I64" s="68">
        <v>5.2886896335617555E-6</v>
      </c>
      <c r="J64" s="71">
        <f t="shared" si="3"/>
        <v>-5.2766519187791827</v>
      </c>
      <c r="K64" s="72" t="s">
        <v>14</v>
      </c>
      <c r="L64" s="72">
        <v>6.71</v>
      </c>
      <c r="M64" s="75" t="s">
        <v>1177</v>
      </c>
      <c r="N64" s="27" t="s">
        <v>40</v>
      </c>
      <c r="O64" s="27" t="s">
        <v>16</v>
      </c>
      <c r="P64" s="70">
        <v>4.5</v>
      </c>
      <c r="Q64" s="70">
        <v>4.5</v>
      </c>
      <c r="R64" s="70">
        <v>4</v>
      </c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</row>
    <row r="65" spans="1:33" s="27" customFormat="1" ht="15.75" customHeight="1" x14ac:dyDescent="0.25">
      <c r="A65" s="27" t="s">
        <v>500</v>
      </c>
      <c r="B65" s="27" t="s">
        <v>501</v>
      </c>
      <c r="C65" s="70">
        <v>163</v>
      </c>
      <c r="D65" s="71">
        <v>0.77949831164245187</v>
      </c>
      <c r="E65" s="68">
        <f t="shared" si="2"/>
        <v>6.0186392309670937</v>
      </c>
      <c r="F65" s="68">
        <v>1.0212646785020867</v>
      </c>
      <c r="G65" s="68">
        <v>929031.94926860195</v>
      </c>
      <c r="H65" s="68">
        <v>12.9925</v>
      </c>
      <c r="I65" s="68">
        <v>1.7552355841038604E-4</v>
      </c>
      <c r="J65" s="71">
        <f t="shared" si="3"/>
        <v>-3.7556645851754156</v>
      </c>
      <c r="K65" s="72" t="s">
        <v>14</v>
      </c>
      <c r="L65" s="72">
        <v>42</v>
      </c>
      <c r="M65" s="75">
        <v>7.7217808779699197</v>
      </c>
      <c r="N65" s="27" t="s">
        <v>503</v>
      </c>
      <c r="O65" s="27" t="s">
        <v>16</v>
      </c>
      <c r="P65" s="70">
        <v>5</v>
      </c>
      <c r="Q65" s="70">
        <v>3</v>
      </c>
      <c r="R65" s="70">
        <v>5</v>
      </c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</row>
    <row r="66" spans="1:33" s="27" customFormat="1" ht="15.75" customHeight="1" x14ac:dyDescent="0.25">
      <c r="A66" s="27" t="s">
        <v>277</v>
      </c>
      <c r="B66" s="27" t="s">
        <v>848</v>
      </c>
      <c r="C66" s="70">
        <v>174.15899999999999</v>
      </c>
      <c r="D66" s="71">
        <v>2.1500583276396497</v>
      </c>
      <c r="E66" s="68">
        <f t="shared" si="2"/>
        <v>141.272726730458</v>
      </c>
      <c r="F66" s="68" t="s">
        <v>14</v>
      </c>
      <c r="G66" s="68">
        <v>52726.221908120664</v>
      </c>
      <c r="H66" s="68">
        <v>3.0659000000000001</v>
      </c>
      <c r="I66" s="68">
        <v>2.2726009216177619E-4</v>
      </c>
      <c r="J66" s="71">
        <f t="shared" si="3"/>
        <v>-3.6434768215368023</v>
      </c>
      <c r="K66" s="72" t="s">
        <v>14</v>
      </c>
      <c r="L66" s="72">
        <v>26</v>
      </c>
      <c r="M66" s="27" t="s">
        <v>1177</v>
      </c>
      <c r="N66" s="27" t="s">
        <v>280</v>
      </c>
      <c r="O66" s="27" t="s">
        <v>16</v>
      </c>
      <c r="P66" s="73" t="s">
        <v>661</v>
      </c>
      <c r="Q66" s="73" t="s">
        <v>661</v>
      </c>
      <c r="R66" s="70">
        <v>5</v>
      </c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</row>
    <row r="67" spans="1:33" s="27" customFormat="1" ht="15.75" customHeight="1" x14ac:dyDescent="0.25">
      <c r="A67" s="27" t="s">
        <v>187</v>
      </c>
      <c r="B67" s="27" t="s">
        <v>834</v>
      </c>
      <c r="C67" s="70">
        <v>121.18300000000001</v>
      </c>
      <c r="D67" s="71">
        <v>1.2932508435418131</v>
      </c>
      <c r="E67" s="68">
        <f t="shared" si="2"/>
        <v>19.644946189097336</v>
      </c>
      <c r="F67" s="68">
        <v>19.203077893183107</v>
      </c>
      <c r="G67" s="68">
        <v>8240</v>
      </c>
      <c r="H67" s="68">
        <v>16.7</v>
      </c>
      <c r="I67" s="68">
        <v>1.5135612484362069E-4</v>
      </c>
      <c r="J67" s="71">
        <f t="shared" si="3"/>
        <v>-3.8200000000000003</v>
      </c>
      <c r="K67" s="72" t="s">
        <v>14</v>
      </c>
      <c r="L67" s="72">
        <v>11.4</v>
      </c>
      <c r="M67" s="75">
        <v>3.95</v>
      </c>
      <c r="N67" s="27" t="s">
        <v>190</v>
      </c>
      <c r="O67" s="27" t="s">
        <v>16</v>
      </c>
      <c r="P67" s="70">
        <v>4.5</v>
      </c>
      <c r="Q67" s="70">
        <v>2</v>
      </c>
      <c r="R67" s="70">
        <v>4</v>
      </c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</row>
    <row r="68" spans="1:33" s="27" customFormat="1" ht="15.75" customHeight="1" x14ac:dyDescent="0.25">
      <c r="A68" s="27" t="s">
        <v>169</v>
      </c>
      <c r="B68" s="27" t="s">
        <v>835</v>
      </c>
      <c r="C68" s="70">
        <v>190.28700000000001</v>
      </c>
      <c r="D68" s="71">
        <v>-2.9362020964973721</v>
      </c>
      <c r="E68" s="68">
        <f t="shared" ref="E68:E99" si="4">10^D68</f>
        <v>1.1582382510667139E-3</v>
      </c>
      <c r="F68" s="68" t="s">
        <v>14</v>
      </c>
      <c r="G68" s="68">
        <v>76513202863.218948</v>
      </c>
      <c r="H68" s="68">
        <v>3.1703157301947102E-2</v>
      </c>
      <c r="I68" s="68">
        <v>1.1732393732313405E-10</v>
      </c>
      <c r="J68" s="71">
        <f t="shared" ref="J68:J99" si="5">LOG(I68)</f>
        <v>-9.9306133707765714</v>
      </c>
      <c r="K68" s="72" t="s">
        <v>14</v>
      </c>
      <c r="L68" s="72">
        <v>4.1399999999999997</v>
      </c>
      <c r="M68" s="75">
        <v>9.090584188248263</v>
      </c>
      <c r="N68" s="27" t="s">
        <v>172</v>
      </c>
      <c r="O68" s="27" t="s">
        <v>16</v>
      </c>
      <c r="P68" s="70">
        <v>5</v>
      </c>
      <c r="Q68" s="70">
        <v>5</v>
      </c>
      <c r="R68" s="70">
        <v>5</v>
      </c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</row>
    <row r="69" spans="1:33" s="27" customFormat="1" ht="15.75" customHeight="1" x14ac:dyDescent="0.25">
      <c r="A69" s="27" t="s">
        <v>520</v>
      </c>
      <c r="B69" s="27" t="s">
        <v>847</v>
      </c>
      <c r="C69" s="70">
        <v>187.21</v>
      </c>
      <c r="D69" s="71">
        <v>-1.6636520233625625</v>
      </c>
      <c r="E69" s="68">
        <f t="shared" si="4"/>
        <v>2.1694416646818305E-2</v>
      </c>
      <c r="F69" s="68" t="s">
        <v>14</v>
      </c>
      <c r="G69" s="68">
        <v>6000</v>
      </c>
      <c r="H69" s="68">
        <v>9.4243100000000013E-6</v>
      </c>
      <c r="I69" s="68">
        <v>4.0117623924591674E-11</v>
      </c>
      <c r="J69" s="71">
        <f t="shared" si="5"/>
        <v>-10.396664797162009</v>
      </c>
      <c r="K69" s="72" t="s">
        <v>14</v>
      </c>
      <c r="L69" s="72">
        <v>50</v>
      </c>
      <c r="M69" s="27" t="s">
        <v>1178</v>
      </c>
      <c r="N69" s="27" t="s">
        <v>523</v>
      </c>
      <c r="O69" s="27" t="s">
        <v>16</v>
      </c>
      <c r="P69" s="70">
        <v>4.5</v>
      </c>
      <c r="Q69" s="70">
        <v>4.5</v>
      </c>
      <c r="R69" s="70">
        <v>4</v>
      </c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</row>
    <row r="70" spans="1:33" s="27" customFormat="1" ht="15.75" customHeight="1" x14ac:dyDescent="0.25">
      <c r="A70" s="27" t="s">
        <v>71</v>
      </c>
      <c r="B70" s="27" t="s">
        <v>897</v>
      </c>
      <c r="C70" s="70">
        <v>398.47699999999998</v>
      </c>
      <c r="D70" s="71">
        <v>3.4411861252634868</v>
      </c>
      <c r="E70" s="68">
        <f t="shared" si="4"/>
        <v>2761.7612085775572</v>
      </c>
      <c r="F70" s="68">
        <v>316.22776601683825</v>
      </c>
      <c r="G70" s="68">
        <v>663.5</v>
      </c>
      <c r="H70" s="68">
        <v>1.9600000000000002E-5</v>
      </c>
      <c r="I70" s="68">
        <v>4.7511160380226932E-9</v>
      </c>
      <c r="J70" s="71">
        <f t="shared" si="5"/>
        <v>-8.3232043625385845</v>
      </c>
      <c r="K70" s="72" t="s">
        <v>14</v>
      </c>
      <c r="L70" s="72">
        <v>10</v>
      </c>
      <c r="M70" s="27" t="s">
        <v>1177</v>
      </c>
      <c r="N70" s="27" t="s">
        <v>74</v>
      </c>
      <c r="O70" s="27" t="s">
        <v>16</v>
      </c>
      <c r="P70" s="70">
        <v>4</v>
      </c>
      <c r="Q70" s="70">
        <v>4</v>
      </c>
      <c r="R70" s="70">
        <v>3</v>
      </c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</row>
    <row r="71" spans="1:33" s="27" customFormat="1" ht="15.75" customHeight="1" x14ac:dyDescent="0.25">
      <c r="A71" s="27" t="s">
        <v>387</v>
      </c>
      <c r="B71" s="27" t="s">
        <v>899</v>
      </c>
      <c r="C71" s="70">
        <v>285.48</v>
      </c>
      <c r="D71" s="71">
        <v>1.7547419815350365</v>
      </c>
      <c r="E71" s="68">
        <f t="shared" si="4"/>
        <v>56.851507030295174</v>
      </c>
      <c r="F71" s="68">
        <v>4.7467897948292279</v>
      </c>
      <c r="G71" s="68">
        <v>7000</v>
      </c>
      <c r="H71" s="68">
        <v>8.1462500000000002</v>
      </c>
      <c r="I71" s="68">
        <v>1.3454330551672438E-4</v>
      </c>
      <c r="J71" s="71">
        <f t="shared" si="5"/>
        <v>-3.8711379065919838</v>
      </c>
      <c r="K71" s="72" t="s">
        <v>14</v>
      </c>
      <c r="L71" s="72">
        <v>35</v>
      </c>
      <c r="M71" s="75" t="s">
        <v>1177</v>
      </c>
      <c r="N71" s="27" t="s">
        <v>390</v>
      </c>
      <c r="O71" s="27" t="s">
        <v>16</v>
      </c>
      <c r="P71" s="73" t="s">
        <v>661</v>
      </c>
      <c r="Q71" s="73" t="s">
        <v>661</v>
      </c>
      <c r="R71" s="70">
        <v>5</v>
      </c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</row>
    <row r="72" spans="1:33" s="27" customFormat="1" ht="15.75" customHeight="1" x14ac:dyDescent="0.25">
      <c r="A72" s="78" t="s">
        <v>664</v>
      </c>
      <c r="B72" s="27" t="s">
        <v>887</v>
      </c>
      <c r="C72" s="70">
        <v>88.15</v>
      </c>
      <c r="D72" s="71">
        <v>0.94</v>
      </c>
      <c r="E72" s="68">
        <f t="shared" si="4"/>
        <v>8.709635899560805</v>
      </c>
      <c r="F72" s="68">
        <v>1.6375704768835844</v>
      </c>
      <c r="G72" s="68">
        <v>83000</v>
      </c>
      <c r="H72" s="68">
        <v>32930</v>
      </c>
      <c r="I72" s="68">
        <v>1.963615991785506E-2</v>
      </c>
      <c r="J72" s="71">
        <f t="shared" si="5"/>
        <v>-1.7069434396420806</v>
      </c>
      <c r="K72" s="72" t="s">
        <v>14</v>
      </c>
      <c r="L72" s="72">
        <v>7.57</v>
      </c>
      <c r="M72" s="75" t="s">
        <v>1177</v>
      </c>
      <c r="N72" s="27" t="s">
        <v>382</v>
      </c>
      <c r="O72" s="27" t="s">
        <v>16</v>
      </c>
      <c r="P72" s="70">
        <v>5</v>
      </c>
      <c r="Q72" s="73" t="s">
        <v>661</v>
      </c>
      <c r="R72" s="70">
        <v>5</v>
      </c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</row>
    <row r="73" spans="1:33" s="27" customFormat="1" ht="15.75" customHeight="1" x14ac:dyDescent="0.25">
      <c r="A73" s="34" t="s">
        <v>325</v>
      </c>
      <c r="B73" s="27" t="s">
        <v>837</v>
      </c>
      <c r="C73" s="70">
        <v>279.39999999999998</v>
      </c>
      <c r="D73" s="71">
        <v>2.1220548797690157</v>
      </c>
      <c r="E73" s="68">
        <f t="shared" si="4"/>
        <v>132.45088966345637</v>
      </c>
      <c r="F73" s="68">
        <v>78.895980849258834</v>
      </c>
      <c r="G73" s="68">
        <v>166.26397190307094</v>
      </c>
      <c r="H73" s="68">
        <v>2.5541630226429471E-4</v>
      </c>
      <c r="I73" s="68">
        <v>1.4859635793286349E-9</v>
      </c>
      <c r="J73" s="71">
        <f t="shared" si="5"/>
        <v>-8.8279918349162507</v>
      </c>
      <c r="K73" s="72" t="s">
        <v>14</v>
      </c>
      <c r="L73" s="72">
        <v>140</v>
      </c>
      <c r="M73" s="75">
        <v>4.9184754204796999</v>
      </c>
      <c r="N73" s="27" t="s">
        <v>328</v>
      </c>
      <c r="O73" s="27" t="s">
        <v>16</v>
      </c>
      <c r="P73" s="73" t="s">
        <v>661</v>
      </c>
      <c r="Q73" s="73" t="s">
        <v>661</v>
      </c>
      <c r="R73" s="70">
        <v>4</v>
      </c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</row>
    <row r="74" spans="1:33" s="27" customFormat="1" ht="15.75" customHeight="1" x14ac:dyDescent="0.25">
      <c r="A74" s="34" t="s">
        <v>573</v>
      </c>
      <c r="B74" s="27" t="s">
        <v>836</v>
      </c>
      <c r="C74" s="76">
        <v>207.24</v>
      </c>
      <c r="D74" s="71">
        <v>-3.7</v>
      </c>
      <c r="E74" s="68">
        <f t="shared" si="4"/>
        <v>1.9952623149688758E-4</v>
      </c>
      <c r="F74" s="68" t="s">
        <v>14</v>
      </c>
      <c r="G74" s="68">
        <v>1753670.6539485229</v>
      </c>
      <c r="H74" s="68">
        <v>4.4000000000000002E-7</v>
      </c>
      <c r="I74" s="68">
        <v>3.8113787459448968E-12</v>
      </c>
      <c r="J74" s="71">
        <f t="shared" si="5"/>
        <v>-11.418917892187977</v>
      </c>
      <c r="K74" s="72" t="s">
        <v>14</v>
      </c>
      <c r="L74" s="72">
        <v>4.6399999999999997</v>
      </c>
      <c r="M74" s="77" t="s">
        <v>1178</v>
      </c>
      <c r="N74" s="34" t="s">
        <v>576</v>
      </c>
      <c r="O74" s="34" t="s">
        <v>16</v>
      </c>
      <c r="P74" s="70">
        <v>5</v>
      </c>
      <c r="Q74" s="70">
        <v>5</v>
      </c>
      <c r="R74" s="70">
        <v>5</v>
      </c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</row>
    <row r="75" spans="1:33" s="27" customFormat="1" ht="15.75" customHeight="1" x14ac:dyDescent="0.25">
      <c r="A75" s="27" t="s">
        <v>329</v>
      </c>
      <c r="B75" s="27" t="s">
        <v>846</v>
      </c>
      <c r="C75" s="70">
        <v>438.77</v>
      </c>
      <c r="D75" s="74">
        <v>9.8606452287687141</v>
      </c>
      <c r="E75" s="68">
        <f t="shared" si="4"/>
        <v>7255130502.5404282</v>
      </c>
      <c r="F75" s="68">
        <v>10220</v>
      </c>
      <c r="G75" s="68">
        <v>2.7520985007366928E-2</v>
      </c>
      <c r="H75" s="68">
        <v>1</v>
      </c>
      <c r="I75" s="68">
        <v>4.8779370637516102E-6</v>
      </c>
      <c r="J75" s="71">
        <f t="shared" si="5"/>
        <v>-5.3117638073518725</v>
      </c>
      <c r="K75" s="72" t="s">
        <v>14</v>
      </c>
      <c r="L75" s="72">
        <v>159</v>
      </c>
      <c r="M75" s="75">
        <v>10.422123527662189</v>
      </c>
      <c r="N75" s="27" t="s">
        <v>331</v>
      </c>
      <c r="O75" s="27" t="s">
        <v>16</v>
      </c>
      <c r="P75" s="73" t="s">
        <v>660</v>
      </c>
      <c r="Q75" s="73" t="s">
        <v>660</v>
      </c>
      <c r="R75" s="70">
        <v>1</v>
      </c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</row>
    <row r="76" spans="1:33" s="27" customFormat="1" ht="15.75" customHeight="1" x14ac:dyDescent="0.25">
      <c r="A76" s="27" t="s">
        <v>423</v>
      </c>
      <c r="B76" s="27" t="s">
        <v>890</v>
      </c>
      <c r="C76" s="70">
        <v>171.21</v>
      </c>
      <c r="D76" s="71">
        <v>0.90063947674378664</v>
      </c>
      <c r="E76" s="68">
        <f t="shared" si="4"/>
        <v>7.9549870454716425</v>
      </c>
      <c r="F76" s="68" t="s">
        <v>14</v>
      </c>
      <c r="G76" s="68">
        <v>1620</v>
      </c>
      <c r="H76" s="68">
        <v>6.6000000000000005E-5</v>
      </c>
      <c r="I76" s="68">
        <v>1.0007619114848299E-5</v>
      </c>
      <c r="J76" s="71">
        <f t="shared" si="5"/>
        <v>-4.9996692320383991</v>
      </c>
      <c r="K76" s="72" t="s">
        <v>14</v>
      </c>
      <c r="L76" s="72">
        <v>4.38</v>
      </c>
      <c r="M76" s="75">
        <v>10.023538912146901</v>
      </c>
      <c r="N76" s="27" t="s">
        <v>426</v>
      </c>
      <c r="O76" s="27" t="s">
        <v>16</v>
      </c>
      <c r="P76" s="70">
        <v>4.5</v>
      </c>
      <c r="Q76" s="70">
        <v>4.5</v>
      </c>
      <c r="R76" s="70">
        <v>4</v>
      </c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</row>
    <row r="77" spans="1:33" s="27" customFormat="1" ht="15.75" customHeight="1" x14ac:dyDescent="0.25">
      <c r="A77" s="27" t="s">
        <v>480</v>
      </c>
      <c r="B77" s="27" t="s">
        <v>481</v>
      </c>
      <c r="C77" s="70">
        <v>89.093999999999994</v>
      </c>
      <c r="D77" s="71">
        <v>-1.26356486679319</v>
      </c>
      <c r="E77" s="68">
        <f t="shared" si="4"/>
        <v>5.4504848045330338E-2</v>
      </c>
      <c r="F77" s="68">
        <v>2.1638897673182052E-2</v>
      </c>
      <c r="G77" s="68">
        <v>17000</v>
      </c>
      <c r="H77" s="68">
        <v>2303</v>
      </c>
      <c r="I77" s="68">
        <v>5.0118723362727212E-3</v>
      </c>
      <c r="J77" s="71">
        <f t="shared" si="5"/>
        <v>-2.3000000000000003</v>
      </c>
      <c r="K77" s="72" t="s">
        <v>14</v>
      </c>
      <c r="L77" s="72">
        <v>16</v>
      </c>
      <c r="M77" s="75">
        <v>8.0664670444361892</v>
      </c>
      <c r="N77" s="27" t="s">
        <v>483</v>
      </c>
      <c r="O77" s="27" t="s">
        <v>16</v>
      </c>
      <c r="P77" s="70">
        <v>3</v>
      </c>
      <c r="Q77" s="73" t="s">
        <v>661</v>
      </c>
      <c r="R77" s="70">
        <v>5</v>
      </c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</row>
    <row r="78" spans="1:33" s="27" customFormat="1" ht="15.75" customHeight="1" x14ac:dyDescent="0.25">
      <c r="A78" s="27" t="s">
        <v>219</v>
      </c>
      <c r="B78" s="27" t="s">
        <v>839</v>
      </c>
      <c r="C78" s="70">
        <v>132.20599999999999</v>
      </c>
      <c r="D78" s="74">
        <v>2.78</v>
      </c>
      <c r="E78" s="68">
        <f t="shared" si="4"/>
        <v>602.55958607435775</v>
      </c>
      <c r="F78" s="68" t="s">
        <v>14</v>
      </c>
      <c r="G78" s="68">
        <v>20</v>
      </c>
      <c r="H78" s="68">
        <v>305.25700000000001</v>
      </c>
      <c r="I78" s="68">
        <v>3.1035407053049271</v>
      </c>
      <c r="J78" s="71">
        <f t="shared" si="5"/>
        <v>0.49185744586234792</v>
      </c>
      <c r="K78" s="72" t="s">
        <v>14</v>
      </c>
      <c r="L78" s="72">
        <v>18</v>
      </c>
      <c r="M78" s="27" t="s">
        <v>1177</v>
      </c>
      <c r="N78" s="27" t="s">
        <v>222</v>
      </c>
      <c r="O78" s="27" t="s">
        <v>16</v>
      </c>
      <c r="P78" s="73" t="s">
        <v>660</v>
      </c>
      <c r="Q78" s="73" t="s">
        <v>660</v>
      </c>
      <c r="R78" s="70">
        <v>2</v>
      </c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</row>
    <row r="79" spans="1:33" s="27" customFormat="1" ht="15.75" customHeight="1" x14ac:dyDescent="0.25">
      <c r="A79" s="27" t="s">
        <v>264</v>
      </c>
      <c r="B79" s="27" t="s">
        <v>841</v>
      </c>
      <c r="C79" s="70">
        <v>127.57</v>
      </c>
      <c r="D79" s="71">
        <v>5.7657791627585411</v>
      </c>
      <c r="E79" s="68">
        <f t="shared" si="4"/>
        <v>583148.49987439509</v>
      </c>
      <c r="F79" s="68">
        <v>29.338584916888585</v>
      </c>
      <c r="G79" s="68">
        <v>5400</v>
      </c>
      <c r="H79" s="68">
        <v>8.7780000000000005</v>
      </c>
      <c r="I79" s="68">
        <v>5.370317963702527E-5</v>
      </c>
      <c r="J79" s="71">
        <f t="shared" si="5"/>
        <v>-4.2700000000000005</v>
      </c>
      <c r="K79" s="72" t="s">
        <v>14</v>
      </c>
      <c r="L79" s="72">
        <v>8.75</v>
      </c>
      <c r="M79" s="75">
        <v>3.52</v>
      </c>
      <c r="N79" s="27" t="s">
        <v>266</v>
      </c>
      <c r="O79" s="27" t="s">
        <v>16</v>
      </c>
      <c r="P79" s="70">
        <v>4.5</v>
      </c>
      <c r="Q79" s="70">
        <v>4.5</v>
      </c>
      <c r="R79" s="70">
        <v>4</v>
      </c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</row>
    <row r="80" spans="1:33" s="27" customFormat="1" ht="15.75" customHeight="1" x14ac:dyDescent="0.25">
      <c r="A80" s="27" t="s">
        <v>283</v>
      </c>
      <c r="B80" s="27" t="s">
        <v>284</v>
      </c>
      <c r="C80" s="70">
        <v>210.36500000000001</v>
      </c>
      <c r="D80" s="74">
        <v>0.15184733819935445</v>
      </c>
      <c r="E80" s="68">
        <f t="shared" si="4"/>
        <v>1.4185587868112763</v>
      </c>
      <c r="F80" s="68">
        <v>2.8164485081713056E-4</v>
      </c>
      <c r="G80" s="68">
        <v>21758180712.806084</v>
      </c>
      <c r="H80" s="68">
        <v>1.8000000000000002E-2</v>
      </c>
      <c r="I80" s="68">
        <v>1.2967829310910767E-7</v>
      </c>
      <c r="J80" s="71">
        <f t="shared" si="5"/>
        <v>-6.8871327145242418</v>
      </c>
      <c r="K80" s="72" t="s">
        <v>14</v>
      </c>
      <c r="L80" s="72">
        <v>17</v>
      </c>
      <c r="M80" s="75">
        <v>10.671898092073199</v>
      </c>
      <c r="N80" s="27" t="s">
        <v>286</v>
      </c>
      <c r="O80" s="27" t="s">
        <v>16</v>
      </c>
      <c r="P80" s="70">
        <v>3</v>
      </c>
      <c r="Q80" s="70">
        <v>3</v>
      </c>
      <c r="R80" s="70">
        <v>5</v>
      </c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</row>
    <row r="81" spans="1:34" s="27" customFormat="1" ht="15.75" customHeight="1" x14ac:dyDescent="0.25">
      <c r="A81" s="27" t="s">
        <v>313</v>
      </c>
      <c r="B81" s="27" t="s">
        <v>826</v>
      </c>
      <c r="C81" s="70">
        <v>238.41900000000001</v>
      </c>
      <c r="D81" s="71">
        <v>-4.8713780916102936</v>
      </c>
      <c r="E81" s="68">
        <f t="shared" si="4"/>
        <v>1.344689173921562E-5</v>
      </c>
      <c r="F81" s="68">
        <v>6.5860027602083456E-3</v>
      </c>
      <c r="G81" s="68">
        <v>2828983354.6792908</v>
      </c>
      <c r="H81" s="68">
        <v>463.22051807673427</v>
      </c>
      <c r="I81" s="68">
        <v>2.2067698450115539E-7</v>
      </c>
      <c r="J81" s="71">
        <f t="shared" si="5"/>
        <v>-6.6562429592052172</v>
      </c>
      <c r="K81" s="72" t="s">
        <v>14</v>
      </c>
      <c r="L81" s="72">
        <v>20</v>
      </c>
      <c r="M81" s="75">
        <v>10.671377998863999</v>
      </c>
      <c r="N81" s="27" t="s">
        <v>316</v>
      </c>
      <c r="O81" s="27" t="s">
        <v>16</v>
      </c>
      <c r="P81" s="70">
        <v>3</v>
      </c>
      <c r="Q81" s="70">
        <v>3</v>
      </c>
      <c r="R81" s="70">
        <v>5</v>
      </c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</row>
    <row r="82" spans="1:34" s="27" customFormat="1" ht="15.75" customHeight="1" x14ac:dyDescent="0.25">
      <c r="A82" s="34" t="s">
        <v>592</v>
      </c>
      <c r="B82" s="27" t="s">
        <v>843</v>
      </c>
      <c r="C82" s="76">
        <v>198.26900000000001</v>
      </c>
      <c r="D82" s="71">
        <v>0.54481483586850377</v>
      </c>
      <c r="E82" s="68">
        <f t="shared" si="4"/>
        <v>3.5060236060257539</v>
      </c>
      <c r="F82" s="68">
        <v>6.1832219480247614</v>
      </c>
      <c r="G82" s="68">
        <v>10221.3094774947</v>
      </c>
      <c r="H82" s="68">
        <v>7.5950000000000003E-5</v>
      </c>
      <c r="I82" s="68">
        <v>6.0177694118318184E-9</v>
      </c>
      <c r="J82" s="71">
        <f t="shared" si="5"/>
        <v>-8.2205644575211032</v>
      </c>
      <c r="K82" s="72" t="s">
        <v>14</v>
      </c>
      <c r="L82" s="72">
        <v>19.8</v>
      </c>
      <c r="M82" s="77">
        <v>4.96</v>
      </c>
      <c r="N82" s="34" t="s">
        <v>594</v>
      </c>
      <c r="O82" s="34" t="s">
        <v>16</v>
      </c>
      <c r="P82" s="70">
        <v>5</v>
      </c>
      <c r="Q82" s="73" t="s">
        <v>661</v>
      </c>
      <c r="R82" s="70">
        <v>5</v>
      </c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</row>
    <row r="83" spans="1:34" s="27" customFormat="1" ht="15.75" customHeight="1" x14ac:dyDescent="0.25">
      <c r="A83" s="27" t="s">
        <v>233</v>
      </c>
      <c r="B83" s="27" t="s">
        <v>844</v>
      </c>
      <c r="C83" s="70">
        <v>358.39</v>
      </c>
      <c r="D83" s="71">
        <v>0.17464714830893788</v>
      </c>
      <c r="E83" s="68">
        <f t="shared" si="4"/>
        <v>1.4950205016547824</v>
      </c>
      <c r="F83" s="68" t="s">
        <v>14</v>
      </c>
      <c r="G83" s="68">
        <v>62.5</v>
      </c>
      <c r="H83" s="68">
        <v>4.4455565587384155E-10</v>
      </c>
      <c r="I83" s="68">
        <v>2.5763611694691906E-16</v>
      </c>
      <c r="J83" s="71">
        <f t="shared" si="5"/>
        <v>-15.588993255088376</v>
      </c>
      <c r="K83" s="72" t="s">
        <v>14</v>
      </c>
      <c r="L83" s="72">
        <v>80</v>
      </c>
      <c r="M83" s="75" t="s">
        <v>1178</v>
      </c>
      <c r="N83" s="27" t="s">
        <v>236</v>
      </c>
      <c r="O83" s="27" t="s">
        <v>16</v>
      </c>
      <c r="P83" s="70">
        <v>4</v>
      </c>
      <c r="Q83" s="70">
        <v>4</v>
      </c>
      <c r="R83" s="70">
        <v>3</v>
      </c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</row>
    <row r="84" spans="1:34" s="27" customFormat="1" ht="15.75" customHeight="1" x14ac:dyDescent="0.25">
      <c r="A84" s="27" t="s">
        <v>17</v>
      </c>
      <c r="B84" s="27" t="s">
        <v>865</v>
      </c>
      <c r="C84" s="70">
        <v>248.3</v>
      </c>
      <c r="D84" s="71">
        <v>1.1216671206066693</v>
      </c>
      <c r="E84" s="68">
        <f t="shared" si="4"/>
        <v>13.233268386746644</v>
      </c>
      <c r="F84" s="68">
        <v>56.852974678494199</v>
      </c>
      <c r="G84" s="68">
        <v>380</v>
      </c>
      <c r="H84" s="68">
        <v>1.7862329363288878E-6</v>
      </c>
      <c r="I84" s="68">
        <v>6.3750445736426349E-13</v>
      </c>
      <c r="J84" s="71">
        <f t="shared" si="5"/>
        <v>-12.19551677434195</v>
      </c>
      <c r="K84" s="72" t="s">
        <v>14</v>
      </c>
      <c r="L84" s="72">
        <v>18</v>
      </c>
      <c r="M84" s="75">
        <v>2.0847368305377199</v>
      </c>
      <c r="N84" s="27" t="s">
        <v>20</v>
      </c>
      <c r="O84" s="27" t="s">
        <v>16</v>
      </c>
      <c r="P84" s="70">
        <v>4.5</v>
      </c>
      <c r="Q84" s="70">
        <v>4.5</v>
      </c>
      <c r="R84" s="70">
        <v>4</v>
      </c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</row>
    <row r="85" spans="1:34" s="27" customFormat="1" ht="15.75" customHeight="1" x14ac:dyDescent="0.25">
      <c r="A85" s="86" t="s">
        <v>630</v>
      </c>
      <c r="B85" s="27" t="s">
        <v>845</v>
      </c>
      <c r="C85" s="76">
        <v>250.27</v>
      </c>
      <c r="D85" s="74">
        <v>-0.80432137378264246</v>
      </c>
      <c r="E85" s="68">
        <f t="shared" si="4"/>
        <v>0.1569201180654568</v>
      </c>
      <c r="F85" s="68">
        <v>0.5567735892973753</v>
      </c>
      <c r="G85" s="68">
        <v>379244.52580100566</v>
      </c>
      <c r="H85" s="68">
        <v>3.2006810402789884E-8</v>
      </c>
      <c r="I85" s="68">
        <v>5.6868625132451794E-14</v>
      </c>
      <c r="J85" s="71">
        <f t="shared" si="5"/>
        <v>-13.245127271213407</v>
      </c>
      <c r="K85" s="72" t="s">
        <v>14</v>
      </c>
      <c r="L85" s="72">
        <v>15.4</v>
      </c>
      <c r="M85" s="77">
        <v>8</v>
      </c>
      <c r="N85" s="34" t="s">
        <v>632</v>
      </c>
      <c r="O85" s="34" t="s">
        <v>16</v>
      </c>
      <c r="P85" s="70">
        <v>5</v>
      </c>
      <c r="Q85" s="70">
        <v>5</v>
      </c>
      <c r="R85" s="70">
        <v>5</v>
      </c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</row>
    <row r="86" spans="1:34" s="27" customFormat="1" ht="15.75" customHeight="1" x14ac:dyDescent="0.25">
      <c r="A86" s="34" t="s">
        <v>600</v>
      </c>
      <c r="B86" s="27" t="s">
        <v>886</v>
      </c>
      <c r="C86" s="76">
        <v>173.19</v>
      </c>
      <c r="D86" s="71">
        <v>-1.9044252808755093</v>
      </c>
      <c r="E86" s="68">
        <f t="shared" si="4"/>
        <v>1.2461626175455438E-2</v>
      </c>
      <c r="F86" s="68" t="s">
        <v>14</v>
      </c>
      <c r="G86" s="68">
        <v>10800</v>
      </c>
      <c r="H86" s="68">
        <v>1E-4</v>
      </c>
      <c r="I86" s="68">
        <v>3.6355318724731912E-11</v>
      </c>
      <c r="J86" s="71">
        <f t="shared" si="5"/>
        <v>-10.439432043571744</v>
      </c>
      <c r="K86" s="72" t="s">
        <v>14</v>
      </c>
      <c r="L86" s="72">
        <v>44</v>
      </c>
      <c r="M86" s="77" t="s">
        <v>1178</v>
      </c>
      <c r="N86" s="34" t="s">
        <v>603</v>
      </c>
      <c r="O86" s="34" t="s">
        <v>16</v>
      </c>
      <c r="P86" s="70">
        <v>5</v>
      </c>
      <c r="Q86" s="70">
        <v>5</v>
      </c>
      <c r="R86" s="70">
        <v>5</v>
      </c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</row>
    <row r="87" spans="1:34" s="79" customFormat="1" ht="15.75" customHeight="1" x14ac:dyDescent="0.25">
      <c r="A87" s="27" t="s">
        <v>191</v>
      </c>
      <c r="B87" s="27" t="s">
        <v>192</v>
      </c>
      <c r="C87" s="70">
        <v>109.128</v>
      </c>
      <c r="D87" s="71">
        <v>-0.09</v>
      </c>
      <c r="E87" s="68">
        <f t="shared" si="4"/>
        <v>0.81283051616409918</v>
      </c>
      <c r="F87" s="68">
        <v>3.5481338923357555</v>
      </c>
      <c r="G87" s="68">
        <v>16000</v>
      </c>
      <c r="H87" s="68">
        <v>5.3200000000000001E-3</v>
      </c>
      <c r="I87" s="68">
        <v>1.4681169203800624E-8</v>
      </c>
      <c r="J87" s="71">
        <f t="shared" si="5"/>
        <v>-7.8332393559636389</v>
      </c>
      <c r="K87" s="72" t="s">
        <v>14</v>
      </c>
      <c r="L87" s="72">
        <v>5.89</v>
      </c>
      <c r="M87" s="75" t="s">
        <v>1178</v>
      </c>
      <c r="N87" s="27" t="s">
        <v>194</v>
      </c>
      <c r="O87" s="27" t="s">
        <v>16</v>
      </c>
      <c r="P87" s="70">
        <v>3</v>
      </c>
      <c r="Q87" s="70">
        <v>3</v>
      </c>
      <c r="R87" s="70">
        <v>5</v>
      </c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27"/>
    </row>
    <row r="88" spans="1:34" s="27" customFormat="1" ht="15.75" customHeight="1" x14ac:dyDescent="0.25">
      <c r="A88" s="27" t="s">
        <v>508</v>
      </c>
      <c r="B88" s="27" t="s">
        <v>850</v>
      </c>
      <c r="C88" s="70">
        <v>108.184</v>
      </c>
      <c r="D88" s="71">
        <v>3.2342464909604445</v>
      </c>
      <c r="E88" s="68">
        <f t="shared" si="4"/>
        <v>1714.9303682183547</v>
      </c>
      <c r="F88" s="68" t="s">
        <v>14</v>
      </c>
      <c r="G88" s="68">
        <v>50</v>
      </c>
      <c r="H88" s="68">
        <v>2046.5</v>
      </c>
      <c r="I88" s="68">
        <v>1.8324391783568752</v>
      </c>
      <c r="J88" s="71">
        <f t="shared" si="5"/>
        <v>0.26302956861065274</v>
      </c>
      <c r="K88" s="72" t="s">
        <v>14</v>
      </c>
      <c r="L88" s="72">
        <v>16</v>
      </c>
      <c r="M88" s="27" t="s">
        <v>1177</v>
      </c>
      <c r="N88" s="27" t="s">
        <v>510</v>
      </c>
      <c r="O88" s="27" t="s">
        <v>16</v>
      </c>
      <c r="P88" s="73" t="s">
        <v>660</v>
      </c>
      <c r="Q88" s="73" t="s">
        <v>660</v>
      </c>
      <c r="R88" s="70">
        <v>2</v>
      </c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</row>
    <row r="89" spans="1:34" s="79" customFormat="1" ht="15.75" customHeight="1" x14ac:dyDescent="0.25">
      <c r="A89" s="27" t="s">
        <v>249</v>
      </c>
      <c r="B89" s="27" t="s">
        <v>851</v>
      </c>
      <c r="C89" s="70">
        <v>105.14</v>
      </c>
      <c r="D89" s="74">
        <v>0.17476596516272425</v>
      </c>
      <c r="E89" s="68">
        <f t="shared" si="4"/>
        <v>1.4954295741643393</v>
      </c>
      <c r="F89" s="68" t="s">
        <v>14</v>
      </c>
      <c r="G89" s="68">
        <v>29100</v>
      </c>
      <c r="H89" s="68">
        <v>226.61</v>
      </c>
      <c r="I89" s="68">
        <v>3.3042854363985808E-4</v>
      </c>
      <c r="J89" s="71">
        <f t="shared" si="5"/>
        <v>-3.4809224437673718</v>
      </c>
      <c r="K89" s="72" t="s">
        <v>14</v>
      </c>
      <c r="L89" s="72">
        <v>22</v>
      </c>
      <c r="M89" s="75">
        <v>5.1559165604725399</v>
      </c>
      <c r="N89" s="27" t="s">
        <v>251</v>
      </c>
      <c r="O89" s="27" t="s">
        <v>16</v>
      </c>
      <c r="P89" s="70">
        <v>3</v>
      </c>
      <c r="Q89" s="73" t="s">
        <v>661</v>
      </c>
      <c r="R89" s="70">
        <v>5</v>
      </c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27"/>
    </row>
    <row r="90" spans="1:34" s="27" customFormat="1" ht="15.75" customHeight="1" x14ac:dyDescent="0.25">
      <c r="A90" s="27" t="s">
        <v>413</v>
      </c>
      <c r="B90" s="27" t="s">
        <v>852</v>
      </c>
      <c r="C90" s="70">
        <v>367.27699999999999</v>
      </c>
      <c r="D90" s="71">
        <v>-2.3733693327881507</v>
      </c>
      <c r="E90" s="68">
        <f t="shared" si="4"/>
        <v>4.2328284467428321E-3</v>
      </c>
      <c r="F90" s="68" t="s">
        <v>14</v>
      </c>
      <c r="G90" s="68">
        <v>165989.41049468995</v>
      </c>
      <c r="H90" s="68">
        <v>7.53145E-23</v>
      </c>
      <c r="I90" s="68">
        <v>4.6619868780871061E-33</v>
      </c>
      <c r="J90" s="71">
        <f t="shared" si="5"/>
        <v>-32.331428953205489</v>
      </c>
      <c r="K90" s="72" t="s">
        <v>14</v>
      </c>
      <c r="L90" s="72">
        <v>6.62</v>
      </c>
      <c r="M90" s="75" t="s">
        <v>1178</v>
      </c>
      <c r="N90" s="27" t="s">
        <v>416</v>
      </c>
      <c r="O90" s="27" t="s">
        <v>16</v>
      </c>
      <c r="P90" s="70">
        <v>5</v>
      </c>
      <c r="Q90" s="70">
        <v>5</v>
      </c>
      <c r="R90" s="70">
        <v>5</v>
      </c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</row>
    <row r="91" spans="1:34" s="27" customFormat="1" ht="15.75" customHeight="1" x14ac:dyDescent="0.25">
      <c r="A91" s="27" t="s">
        <v>448</v>
      </c>
      <c r="B91" s="27" t="s">
        <v>885</v>
      </c>
      <c r="C91" s="70">
        <v>252.273</v>
      </c>
      <c r="D91" s="71">
        <v>2.2599999999999998</v>
      </c>
      <c r="E91" s="68">
        <f t="shared" si="4"/>
        <v>181.9700858609983</v>
      </c>
      <c r="F91" s="68">
        <v>1</v>
      </c>
      <c r="G91" s="68">
        <v>4.1999999999999998E-5</v>
      </c>
      <c r="H91" s="68" t="s">
        <v>1181</v>
      </c>
      <c r="I91" s="68">
        <v>6.28E-10</v>
      </c>
      <c r="J91" s="71">
        <f t="shared" si="5"/>
        <v>-9.2020403562628044</v>
      </c>
      <c r="K91" s="72" t="s">
        <v>14</v>
      </c>
      <c r="L91" s="72">
        <v>43</v>
      </c>
      <c r="N91" s="27" t="s">
        <v>451</v>
      </c>
      <c r="O91" s="27" t="s">
        <v>16</v>
      </c>
      <c r="P91" s="70" t="s">
        <v>662</v>
      </c>
      <c r="Q91" s="70" t="s">
        <v>662</v>
      </c>
      <c r="R91" s="70" t="s">
        <v>662</v>
      </c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</row>
    <row r="92" spans="1:34" s="27" customFormat="1" ht="15.75" customHeight="1" x14ac:dyDescent="0.25">
      <c r="A92" s="27" t="s">
        <v>43</v>
      </c>
      <c r="B92" s="27" t="s">
        <v>840</v>
      </c>
      <c r="C92" s="70">
        <v>170.3</v>
      </c>
      <c r="D92" s="74">
        <v>-6.7466245685948971</v>
      </c>
      <c r="E92" s="68">
        <f t="shared" si="4"/>
        <v>1.7921544353572735E-7</v>
      </c>
      <c r="F92" s="68" t="s">
        <v>14</v>
      </c>
      <c r="G92" s="68">
        <v>262140423434.16135</v>
      </c>
      <c r="H92" s="68">
        <v>2.58</v>
      </c>
      <c r="I92" s="68">
        <v>2.9746304658090965E-7</v>
      </c>
      <c r="J92" s="71">
        <f t="shared" si="5"/>
        <v>-6.5265669783818474</v>
      </c>
      <c r="K92" s="72" t="s">
        <v>14</v>
      </c>
      <c r="L92" s="72">
        <v>4.5</v>
      </c>
      <c r="M92" s="75">
        <v>10.549624446043801</v>
      </c>
      <c r="N92" s="27" t="s">
        <v>46</v>
      </c>
      <c r="O92" s="27" t="s">
        <v>16</v>
      </c>
      <c r="P92" s="70">
        <v>5</v>
      </c>
      <c r="Q92" s="70">
        <v>5</v>
      </c>
      <c r="R92" s="70">
        <v>5</v>
      </c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</row>
    <row r="93" spans="1:34" s="27" customFormat="1" ht="15.75" customHeight="1" x14ac:dyDescent="0.25">
      <c r="A93" s="79" t="s">
        <v>376</v>
      </c>
      <c r="B93" s="27" t="s">
        <v>893</v>
      </c>
      <c r="C93" s="80">
        <v>289.54000000000002</v>
      </c>
      <c r="D93" s="74">
        <v>2.9340460669922748</v>
      </c>
      <c r="E93" s="69">
        <f t="shared" si="4"/>
        <v>859.1046446252036</v>
      </c>
      <c r="F93" s="69">
        <v>8.0176310443114218</v>
      </c>
      <c r="G93" s="69">
        <v>881.32315208998773</v>
      </c>
      <c r="H93" s="69">
        <v>3.9300000000000001E-4</v>
      </c>
      <c r="I93" s="69">
        <v>3.8273992530116803E-6</v>
      </c>
      <c r="J93" s="74">
        <f t="shared" si="5"/>
        <v>-5.4170962322265526</v>
      </c>
      <c r="K93" s="80" t="s">
        <v>14</v>
      </c>
      <c r="L93" s="80">
        <v>4.51</v>
      </c>
      <c r="M93" s="81">
        <v>8.14</v>
      </c>
      <c r="N93" s="79" t="s">
        <v>378</v>
      </c>
      <c r="O93" s="79" t="s">
        <v>16</v>
      </c>
      <c r="P93" s="80">
        <v>5</v>
      </c>
      <c r="Q93" s="82" t="s">
        <v>661</v>
      </c>
      <c r="R93" s="80">
        <v>5</v>
      </c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</row>
    <row r="94" spans="1:34" s="27" customFormat="1" ht="15.75" customHeight="1" x14ac:dyDescent="0.25">
      <c r="A94" s="27" t="s">
        <v>391</v>
      </c>
      <c r="B94" s="27" t="s">
        <v>854</v>
      </c>
      <c r="C94" s="70">
        <v>215.69</v>
      </c>
      <c r="D94" s="71">
        <v>2.59</v>
      </c>
      <c r="E94" s="68">
        <f t="shared" si="4"/>
        <v>389.04514499428063</v>
      </c>
      <c r="F94" s="68">
        <v>28.695909895809169</v>
      </c>
      <c r="G94" s="68">
        <v>31.93</v>
      </c>
      <c r="H94" s="68">
        <v>7.9999999999999996E-7</v>
      </c>
      <c r="I94" s="68">
        <v>2.1811649151508463E-9</v>
      </c>
      <c r="J94" s="71">
        <f t="shared" si="5"/>
        <v>-8.6613114967173512</v>
      </c>
      <c r="K94" s="72" t="s">
        <v>14</v>
      </c>
      <c r="L94" s="72">
        <v>153</v>
      </c>
      <c r="M94" s="27" t="s">
        <v>1177</v>
      </c>
      <c r="N94" s="27" t="s">
        <v>394</v>
      </c>
      <c r="O94" s="27" t="s">
        <v>16</v>
      </c>
      <c r="P94" s="70">
        <v>4.5</v>
      </c>
      <c r="Q94" s="70">
        <v>4.5</v>
      </c>
      <c r="R94" s="70">
        <v>4</v>
      </c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</row>
    <row r="95" spans="1:34" s="27" customFormat="1" ht="15.75" customHeight="1" x14ac:dyDescent="0.25">
      <c r="A95" s="83" t="s">
        <v>359</v>
      </c>
      <c r="B95" s="27" t="s">
        <v>360</v>
      </c>
      <c r="C95" s="70">
        <v>178.23400000000001</v>
      </c>
      <c r="D95" s="71">
        <v>4.4725000000000001</v>
      </c>
      <c r="E95" s="68">
        <f t="shared" si="4"/>
        <v>29682.467434632468</v>
      </c>
      <c r="F95" s="68">
        <v>4009.7749649865891</v>
      </c>
      <c r="G95" s="68">
        <v>4.3400000000000001E-2</v>
      </c>
      <c r="H95" s="68">
        <v>8.0000000000000004E-4</v>
      </c>
      <c r="I95" s="68">
        <v>1.0839269140212034E-3</v>
      </c>
      <c r="J95" s="71">
        <f t="shared" si="5"/>
        <v>-2.9649999999999999</v>
      </c>
      <c r="K95" s="72">
        <v>123</v>
      </c>
      <c r="L95" s="72">
        <v>123</v>
      </c>
      <c r="M95" s="75" t="s">
        <v>1177</v>
      </c>
      <c r="N95" s="27" t="s">
        <v>362</v>
      </c>
      <c r="O95" s="27" t="s">
        <v>16</v>
      </c>
      <c r="P95" s="70">
        <v>4</v>
      </c>
      <c r="Q95" s="73" t="s">
        <v>660</v>
      </c>
      <c r="R95" s="70">
        <v>2</v>
      </c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</row>
    <row r="96" spans="1:34" s="27" customFormat="1" ht="15.75" customHeight="1" x14ac:dyDescent="0.25">
      <c r="A96" s="34" t="s">
        <v>643</v>
      </c>
      <c r="B96" s="34" t="s">
        <v>644</v>
      </c>
      <c r="C96" s="76">
        <v>135.18</v>
      </c>
      <c r="D96" s="71">
        <v>2.02</v>
      </c>
      <c r="E96" s="68">
        <f t="shared" si="4"/>
        <v>104.71285480508998</v>
      </c>
      <c r="F96" s="68" t="s">
        <v>14</v>
      </c>
      <c r="G96" s="68">
        <v>4300</v>
      </c>
      <c r="H96" s="68">
        <v>18</v>
      </c>
      <c r="I96" s="68">
        <v>6.3241262127379942E-5</v>
      </c>
      <c r="J96" s="71">
        <f t="shared" si="5"/>
        <v>-4.1989994712906373</v>
      </c>
      <c r="K96" s="72" t="s">
        <v>14</v>
      </c>
      <c r="L96" s="72">
        <v>8.4499999999999993</v>
      </c>
      <c r="M96" s="34" t="s">
        <v>14</v>
      </c>
      <c r="N96" s="34" t="s">
        <v>646</v>
      </c>
      <c r="O96" s="34" t="s">
        <v>16</v>
      </c>
      <c r="P96" s="70">
        <v>2</v>
      </c>
      <c r="Q96" s="70">
        <v>2</v>
      </c>
      <c r="R96" s="70">
        <v>4</v>
      </c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</row>
    <row r="97" spans="1:34" s="27" customFormat="1" ht="15.75" customHeight="1" x14ac:dyDescent="0.25">
      <c r="A97" s="27" t="s">
        <v>230</v>
      </c>
      <c r="B97" s="27" t="s">
        <v>856</v>
      </c>
      <c r="C97" s="70">
        <v>270.37200000000001</v>
      </c>
      <c r="D97" s="71">
        <v>6.0288000050498507</v>
      </c>
      <c r="E97" s="68">
        <f t="shared" si="4"/>
        <v>1068562.6870249007</v>
      </c>
      <c r="F97" s="68">
        <v>9549.9258602143691</v>
      </c>
      <c r="G97" s="68">
        <v>0.31756657541695077</v>
      </c>
      <c r="H97" s="68">
        <v>3.8877595352988705E-3</v>
      </c>
      <c r="I97" s="68">
        <v>2.5303320292746245E-2</v>
      </c>
      <c r="J97" s="71">
        <f t="shared" si="5"/>
        <v>-1.5968224871164551</v>
      </c>
      <c r="K97" s="72" t="s">
        <v>14</v>
      </c>
      <c r="L97" s="72">
        <v>51</v>
      </c>
      <c r="M97" s="75" t="s">
        <v>1177</v>
      </c>
      <c r="N97" s="27" t="s">
        <v>232</v>
      </c>
      <c r="O97" s="27" t="s">
        <v>16</v>
      </c>
      <c r="P97" s="70">
        <v>4</v>
      </c>
      <c r="Q97" s="73" t="s">
        <v>660</v>
      </c>
      <c r="R97" s="70">
        <v>2</v>
      </c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</row>
    <row r="98" spans="1:34" s="27" customFormat="1" ht="15.75" customHeight="1" x14ac:dyDescent="0.25">
      <c r="A98" s="27" t="s">
        <v>99</v>
      </c>
      <c r="B98" s="27" t="s">
        <v>100</v>
      </c>
      <c r="C98" s="70">
        <v>112.56</v>
      </c>
      <c r="D98" s="71">
        <v>2.8800000000000003</v>
      </c>
      <c r="E98" s="68">
        <f t="shared" si="4"/>
        <v>758.57757502918514</v>
      </c>
      <c r="F98" s="68">
        <v>234.42288153199232</v>
      </c>
      <c r="G98" s="68">
        <v>498</v>
      </c>
      <c r="H98" s="68">
        <v>1581</v>
      </c>
      <c r="I98" s="68">
        <v>0.12718903830040054</v>
      </c>
      <c r="J98" s="71">
        <f t="shared" si="5"/>
        <v>-0.89555031644536587</v>
      </c>
      <c r="K98" s="72" t="s">
        <v>14</v>
      </c>
      <c r="L98" s="72">
        <v>23</v>
      </c>
      <c r="M98" s="75" t="s">
        <v>1177</v>
      </c>
      <c r="N98" s="27" t="s">
        <v>102</v>
      </c>
      <c r="O98" s="27" t="s">
        <v>16</v>
      </c>
      <c r="P98" s="70">
        <v>1</v>
      </c>
      <c r="Q98" s="73" t="s">
        <v>660</v>
      </c>
      <c r="R98" s="70">
        <v>3</v>
      </c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</row>
    <row r="99" spans="1:34" s="27" customFormat="1" ht="15.75" customHeight="1" x14ac:dyDescent="0.25">
      <c r="A99" s="27" t="s">
        <v>399</v>
      </c>
      <c r="B99" s="27" t="s">
        <v>400</v>
      </c>
      <c r="C99" s="70">
        <v>64.510000000000005</v>
      </c>
      <c r="D99" s="71">
        <v>1.43</v>
      </c>
      <c r="E99" s="68">
        <f t="shared" si="4"/>
        <v>26.915348039269158</v>
      </c>
      <c r="F99" s="68">
        <v>6.5421425055515297</v>
      </c>
      <c r="G99" s="68">
        <v>6710</v>
      </c>
      <c r="H99" s="68">
        <v>160000</v>
      </c>
      <c r="I99" s="68">
        <v>0.42502097315436238</v>
      </c>
      <c r="J99" s="71">
        <f t="shared" si="5"/>
        <v>-0.3715896386544682</v>
      </c>
      <c r="K99" s="72" t="s">
        <v>14</v>
      </c>
      <c r="L99" s="72">
        <v>17</v>
      </c>
      <c r="M99" s="27" t="s">
        <v>1177</v>
      </c>
      <c r="N99" s="27" t="s">
        <v>402</v>
      </c>
      <c r="O99" s="27" t="s">
        <v>16</v>
      </c>
      <c r="P99" s="70">
        <v>3</v>
      </c>
      <c r="Q99" s="73" t="s">
        <v>661</v>
      </c>
      <c r="R99" s="70">
        <v>5</v>
      </c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</row>
    <row r="100" spans="1:34" s="27" customFormat="1" ht="15.75" customHeight="1" x14ac:dyDescent="0.25">
      <c r="A100" s="85" t="s">
        <v>135</v>
      </c>
      <c r="B100" s="27" t="s">
        <v>812</v>
      </c>
      <c r="C100" s="70">
        <v>62.5</v>
      </c>
      <c r="D100" s="71">
        <v>1.52</v>
      </c>
      <c r="E100" s="68">
        <f t="shared" ref="E100:E127" si="6">10^D100</f>
        <v>33.113112148259127</v>
      </c>
      <c r="F100" s="68">
        <v>6.3497993199764835</v>
      </c>
      <c r="G100" s="68">
        <v>1100</v>
      </c>
      <c r="H100" s="68">
        <v>396340</v>
      </c>
      <c r="I100" s="68">
        <v>9.0891393084848744</v>
      </c>
      <c r="J100" s="71">
        <f t="shared" ref="J100:J127" si="7">LOG(I100)</f>
        <v>0.95852275986958246</v>
      </c>
      <c r="K100" s="72" t="s">
        <v>14</v>
      </c>
      <c r="L100" s="72">
        <v>17</v>
      </c>
      <c r="M100" s="27" t="s">
        <v>1177</v>
      </c>
      <c r="N100" s="27" t="s">
        <v>138</v>
      </c>
      <c r="O100" s="27" t="s">
        <v>16</v>
      </c>
      <c r="P100" s="70">
        <v>3</v>
      </c>
      <c r="Q100" s="73" t="s">
        <v>661</v>
      </c>
      <c r="R100" s="70">
        <v>5</v>
      </c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79"/>
    </row>
    <row r="101" spans="1:34" s="27" customFormat="1" ht="15.75" customHeight="1" x14ac:dyDescent="0.25">
      <c r="A101" s="27" t="s">
        <v>395</v>
      </c>
      <c r="B101" s="27" t="s">
        <v>396</v>
      </c>
      <c r="C101" s="70">
        <v>50.49</v>
      </c>
      <c r="D101" s="71">
        <v>0.91</v>
      </c>
      <c r="E101" s="68">
        <f t="shared" si="6"/>
        <v>8.1283051616409931</v>
      </c>
      <c r="F101" s="68">
        <v>13.212956341865754</v>
      </c>
      <c r="G101" s="68">
        <v>5320</v>
      </c>
      <c r="H101" s="68">
        <v>573290</v>
      </c>
      <c r="I101" s="68">
        <v>0.36083714216983398</v>
      </c>
      <c r="J101" s="71">
        <f t="shared" si="7"/>
        <v>-0.44268876545053354</v>
      </c>
      <c r="K101" s="72" t="s">
        <v>14</v>
      </c>
      <c r="L101" s="72">
        <v>16</v>
      </c>
      <c r="M101" s="27" t="s">
        <v>1177</v>
      </c>
      <c r="N101" s="27" t="s">
        <v>398</v>
      </c>
      <c r="O101" s="27" t="s">
        <v>53</v>
      </c>
      <c r="P101" s="70">
        <v>2</v>
      </c>
      <c r="Q101" s="73" t="s">
        <v>661</v>
      </c>
      <c r="R101" s="70">
        <v>4</v>
      </c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</row>
    <row r="102" spans="1:34" s="27" customFormat="1" ht="15" customHeight="1" x14ac:dyDescent="0.25">
      <c r="A102" s="27" t="s">
        <v>211</v>
      </c>
      <c r="B102" s="27" t="s">
        <v>212</v>
      </c>
      <c r="C102" s="70">
        <v>108.64</v>
      </c>
      <c r="D102" s="71">
        <v>2.5538178875688979</v>
      </c>
      <c r="E102" s="68">
        <f t="shared" si="6"/>
        <v>357.94630822851036</v>
      </c>
      <c r="F102" s="68" t="s">
        <v>14</v>
      </c>
      <c r="G102" s="68">
        <v>66815.00138943622</v>
      </c>
      <c r="H102" s="68">
        <v>30920</v>
      </c>
      <c r="I102" s="68">
        <v>1.6175740175619613</v>
      </c>
      <c r="J102" s="71">
        <f t="shared" si="7"/>
        <v>0.20886416240611752</v>
      </c>
      <c r="K102" s="72" t="s">
        <v>14</v>
      </c>
      <c r="L102" s="72">
        <v>18</v>
      </c>
      <c r="M102" s="27" t="s">
        <v>1177</v>
      </c>
      <c r="N102" s="27" t="s">
        <v>214</v>
      </c>
      <c r="O102" s="27" t="s">
        <v>180</v>
      </c>
      <c r="P102" s="73" t="s">
        <v>661</v>
      </c>
      <c r="Q102" s="73" t="s">
        <v>661</v>
      </c>
      <c r="R102" s="70">
        <v>5</v>
      </c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</row>
    <row r="103" spans="1:34" s="27" customFormat="1" ht="15.75" customHeight="1" x14ac:dyDescent="0.25">
      <c r="A103" s="79" t="s">
        <v>261</v>
      </c>
      <c r="B103" s="27" t="s">
        <v>866</v>
      </c>
      <c r="C103" s="80">
        <v>248.3</v>
      </c>
      <c r="D103" s="74">
        <v>-0.12829831097427011</v>
      </c>
      <c r="E103" s="69">
        <f t="shared" si="6"/>
        <v>0.74422060328652606</v>
      </c>
      <c r="F103" s="69">
        <v>5.2179510337800512E-9</v>
      </c>
      <c r="G103" s="69">
        <v>2756287467657.9575</v>
      </c>
      <c r="H103" s="69">
        <v>0.28389999999999999</v>
      </c>
      <c r="I103" s="69">
        <v>2.0000000000000002E-5</v>
      </c>
      <c r="J103" s="74">
        <f t="shared" si="7"/>
        <v>-4.6989700043360187</v>
      </c>
      <c r="K103" s="80" t="s">
        <v>14</v>
      </c>
      <c r="L103" s="80">
        <v>9</v>
      </c>
      <c r="M103" s="81">
        <v>1.2174999999999998</v>
      </c>
      <c r="N103" s="79" t="s">
        <v>263</v>
      </c>
      <c r="O103" s="79" t="s">
        <v>23</v>
      </c>
      <c r="P103" s="82" t="s">
        <v>665</v>
      </c>
      <c r="Q103" s="82" t="s">
        <v>665</v>
      </c>
      <c r="R103" s="80">
        <v>5</v>
      </c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</row>
    <row r="104" spans="1:34" s="27" customFormat="1" ht="15.75" customHeight="1" x14ac:dyDescent="0.25">
      <c r="A104" s="27" t="s">
        <v>64</v>
      </c>
      <c r="B104" s="27" t="s">
        <v>65</v>
      </c>
      <c r="C104" s="70">
        <v>120.91</v>
      </c>
      <c r="D104" s="71">
        <v>2.2457058783909245</v>
      </c>
      <c r="E104" s="68">
        <f t="shared" si="6"/>
        <v>176.07831696740786</v>
      </c>
      <c r="F104" s="68">
        <v>10.522525817916517</v>
      </c>
      <c r="G104" s="68">
        <v>280</v>
      </c>
      <c r="H104" s="68">
        <v>646505</v>
      </c>
      <c r="I104" s="68">
        <v>14.026855255998926</v>
      </c>
      <c r="J104" s="71">
        <f t="shared" si="7"/>
        <v>1.1469603155008126</v>
      </c>
      <c r="K104" s="72" t="s">
        <v>14</v>
      </c>
      <c r="L104" s="72">
        <v>44</v>
      </c>
      <c r="M104" s="27" t="s">
        <v>1177</v>
      </c>
      <c r="N104" s="27" t="s">
        <v>67</v>
      </c>
      <c r="O104" s="27" t="s">
        <v>53</v>
      </c>
      <c r="P104" s="70">
        <v>4.5</v>
      </c>
      <c r="Q104" s="73" t="s">
        <v>661</v>
      </c>
      <c r="R104" s="70">
        <v>4</v>
      </c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</row>
    <row r="105" spans="1:34" s="27" customFormat="1" ht="15.75" customHeight="1" x14ac:dyDescent="0.25">
      <c r="A105" s="27" t="s">
        <v>103</v>
      </c>
      <c r="B105" s="27" t="s">
        <v>855</v>
      </c>
      <c r="C105" s="70">
        <v>182.22200000000001</v>
      </c>
      <c r="D105" s="71">
        <v>3.18</v>
      </c>
      <c r="E105" s="68">
        <f t="shared" si="6"/>
        <v>1513.5612484362093</v>
      </c>
      <c r="F105" s="68">
        <v>1137.6272858234317</v>
      </c>
      <c r="G105" s="68">
        <v>137</v>
      </c>
      <c r="H105" s="68">
        <v>0.25726900000000003</v>
      </c>
      <c r="I105" s="68">
        <v>1.5848931924611131E-5</v>
      </c>
      <c r="J105" s="71">
        <f t="shared" si="7"/>
        <v>-4.8</v>
      </c>
      <c r="K105" s="72" t="s">
        <v>14</v>
      </c>
      <c r="L105" s="72">
        <v>18</v>
      </c>
      <c r="M105" s="75" t="s">
        <v>1177</v>
      </c>
      <c r="N105" s="27" t="s">
        <v>106</v>
      </c>
      <c r="O105" s="27" t="s">
        <v>16</v>
      </c>
      <c r="P105" s="73" t="s">
        <v>660</v>
      </c>
      <c r="Q105" s="73" t="s">
        <v>660</v>
      </c>
      <c r="R105" s="70">
        <v>2</v>
      </c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</row>
    <row r="106" spans="1:34" s="27" customFormat="1" ht="15.75" customHeight="1" x14ac:dyDescent="0.25">
      <c r="A106" s="27" t="s">
        <v>370</v>
      </c>
      <c r="B106" s="27" t="s">
        <v>863</v>
      </c>
      <c r="C106" s="70">
        <v>154.16499999999999</v>
      </c>
      <c r="D106" s="71">
        <v>0.80138676591993985</v>
      </c>
      <c r="E106" s="68">
        <f t="shared" si="6"/>
        <v>6.3297530384363068</v>
      </c>
      <c r="F106" s="68">
        <v>199.52623149688802</v>
      </c>
      <c r="G106" s="68">
        <v>118525.96751528044</v>
      </c>
      <c r="H106" s="68">
        <v>93</v>
      </c>
      <c r="I106" s="68">
        <v>4.3962187863298875E-4</v>
      </c>
      <c r="J106" s="71">
        <f t="shared" si="7"/>
        <v>-3.3569207022059224</v>
      </c>
      <c r="K106" s="72" t="s">
        <v>14</v>
      </c>
      <c r="L106" s="72">
        <v>21</v>
      </c>
      <c r="M106" s="27" t="s">
        <v>1177</v>
      </c>
      <c r="N106" s="27" t="s">
        <v>373</v>
      </c>
      <c r="O106" s="27" t="s">
        <v>16</v>
      </c>
      <c r="P106" s="73" t="s">
        <v>660</v>
      </c>
      <c r="Q106" s="73" t="s">
        <v>660</v>
      </c>
      <c r="R106" s="70">
        <v>3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</row>
    <row r="107" spans="1:34" s="27" customFormat="1" ht="15.75" customHeight="1" x14ac:dyDescent="0.25">
      <c r="A107" s="27" t="s">
        <v>539</v>
      </c>
      <c r="B107" s="27" t="s">
        <v>540</v>
      </c>
      <c r="C107" s="70">
        <v>129.16200000000001</v>
      </c>
      <c r="D107" s="71">
        <v>1.4555324877499138</v>
      </c>
      <c r="E107" s="68">
        <f t="shared" si="6"/>
        <v>28.545160401806843</v>
      </c>
      <c r="F107" s="68">
        <v>69.669983987713223</v>
      </c>
      <c r="G107" s="68">
        <v>130594.32157547955</v>
      </c>
      <c r="H107" s="68">
        <v>93.300000000000011</v>
      </c>
      <c r="I107" s="68">
        <v>9.7279520361922731E-4</v>
      </c>
      <c r="J107" s="71">
        <f t="shared" si="7"/>
        <v>-3.0119785793612643</v>
      </c>
      <c r="K107" s="72" t="s">
        <v>14</v>
      </c>
      <c r="L107" s="72">
        <v>19</v>
      </c>
      <c r="M107" s="75">
        <v>5.4</v>
      </c>
      <c r="N107" s="27" t="s">
        <v>542</v>
      </c>
      <c r="O107" s="27" t="s">
        <v>16</v>
      </c>
      <c r="P107" s="70">
        <v>2</v>
      </c>
      <c r="Q107" s="73" t="s">
        <v>661</v>
      </c>
      <c r="R107" s="70">
        <v>4</v>
      </c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</row>
    <row r="108" spans="1:34" s="27" customFormat="1" ht="15.75" customHeight="1" x14ac:dyDescent="0.25">
      <c r="A108" s="27" t="s">
        <v>342</v>
      </c>
      <c r="B108" s="27" t="s">
        <v>871</v>
      </c>
      <c r="C108" s="70">
        <v>233.09</v>
      </c>
      <c r="D108" s="71">
        <v>2.84</v>
      </c>
      <c r="E108" s="68">
        <f t="shared" si="6"/>
        <v>691.83097091893671</v>
      </c>
      <c r="F108" s="68">
        <v>139.89429371781699</v>
      </c>
      <c r="G108" s="68">
        <v>29</v>
      </c>
      <c r="H108" s="68">
        <v>1.9999999999999999E-6</v>
      </c>
      <c r="I108" s="68">
        <v>6.4885102982441309E-9</v>
      </c>
      <c r="J108" s="71">
        <f t="shared" si="7"/>
        <v>-8.1878550017382494</v>
      </c>
      <c r="K108" s="72">
        <v>2241</v>
      </c>
      <c r="L108" s="72">
        <v>4.51</v>
      </c>
      <c r="M108" s="75" t="s">
        <v>1177</v>
      </c>
      <c r="N108" s="27" t="s">
        <v>345</v>
      </c>
      <c r="O108" s="27" t="s">
        <v>16</v>
      </c>
      <c r="P108" s="70">
        <v>4</v>
      </c>
      <c r="Q108" s="70">
        <v>1</v>
      </c>
      <c r="R108" s="70">
        <v>3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</row>
    <row r="109" spans="1:34" s="27" customFormat="1" ht="15.75" customHeight="1" x14ac:dyDescent="0.25">
      <c r="A109" s="79" t="s">
        <v>597</v>
      </c>
      <c r="B109" s="27" t="s">
        <v>883</v>
      </c>
      <c r="C109" s="80">
        <v>151.16499999999999</v>
      </c>
      <c r="D109" s="74">
        <v>0.21020865042552894</v>
      </c>
      <c r="E109" s="69">
        <f t="shared" si="6"/>
        <v>1.6225894594776153</v>
      </c>
      <c r="F109" s="69">
        <v>0.98174794301998425</v>
      </c>
      <c r="G109" s="69">
        <v>14000</v>
      </c>
      <c r="H109" s="69">
        <v>8.3657000000000002E-3</v>
      </c>
      <c r="I109" s="69">
        <v>1.0113838163675433E-11</v>
      </c>
      <c r="J109" s="74">
        <f t="shared" si="7"/>
        <v>-10.995084</v>
      </c>
      <c r="K109" s="80" t="s">
        <v>14</v>
      </c>
      <c r="L109" s="80">
        <v>11</v>
      </c>
      <c r="M109" s="81" t="s">
        <v>1178</v>
      </c>
      <c r="N109" s="79" t="s">
        <v>599</v>
      </c>
      <c r="O109" s="79" t="s">
        <v>16</v>
      </c>
      <c r="P109" s="82" t="s">
        <v>661</v>
      </c>
      <c r="Q109" s="82" t="s">
        <v>661</v>
      </c>
      <c r="R109" s="80">
        <v>5</v>
      </c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</row>
    <row r="110" spans="1:34" s="27" customFormat="1" ht="15.75" customHeight="1" x14ac:dyDescent="0.25">
      <c r="A110" s="27" t="s">
        <v>241</v>
      </c>
      <c r="B110" s="27" t="s">
        <v>889</v>
      </c>
      <c r="C110" s="70">
        <v>208.36</v>
      </c>
      <c r="D110" s="71">
        <v>1.9386531677717052</v>
      </c>
      <c r="E110" s="68">
        <f t="shared" si="6"/>
        <v>86.826674520203937</v>
      </c>
      <c r="F110" s="68" t="s">
        <v>14</v>
      </c>
      <c r="G110" s="68">
        <v>308</v>
      </c>
      <c r="H110" s="68">
        <v>1.9349268057970236E-2</v>
      </c>
      <c r="I110" s="68">
        <v>3.5578687087063729E-4</v>
      </c>
      <c r="J110" s="71">
        <f t="shared" si="7"/>
        <v>-3.4488100821476477</v>
      </c>
      <c r="K110" s="72" t="s">
        <v>14</v>
      </c>
      <c r="L110" s="72">
        <v>24</v>
      </c>
      <c r="M110" s="27" t="s">
        <v>1177</v>
      </c>
      <c r="N110" s="27" t="s">
        <v>244</v>
      </c>
      <c r="O110" s="27" t="s">
        <v>16</v>
      </c>
      <c r="P110" s="70">
        <v>4</v>
      </c>
      <c r="Q110" s="73" t="s">
        <v>660</v>
      </c>
      <c r="R110" s="70">
        <v>3</v>
      </c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79"/>
    </row>
    <row r="111" spans="1:34" s="27" customFormat="1" ht="15.75" customHeight="1" x14ac:dyDescent="0.25">
      <c r="A111" s="34" t="s">
        <v>616</v>
      </c>
      <c r="B111" s="27" t="s">
        <v>872</v>
      </c>
      <c r="C111" s="76">
        <v>292.24400000000003</v>
      </c>
      <c r="D111" s="74">
        <v>-7.1798000519260823</v>
      </c>
      <c r="E111" s="68">
        <f t="shared" si="6"/>
        <v>6.6099769962213982E-8</v>
      </c>
      <c r="F111" s="68" t="s">
        <v>14</v>
      </c>
      <c r="G111" s="68">
        <v>1000</v>
      </c>
      <c r="H111" s="68">
        <v>1.9995000000000002E-10</v>
      </c>
      <c r="I111" s="68">
        <v>2.3596196742598775E-14</v>
      </c>
      <c r="J111" s="71">
        <f t="shared" si="7"/>
        <v>-13.627157991386227</v>
      </c>
      <c r="K111" s="72" t="s">
        <v>14</v>
      </c>
      <c r="L111" s="72">
        <v>6</v>
      </c>
      <c r="M111" s="34" t="s">
        <v>1178</v>
      </c>
      <c r="N111" s="34" t="s">
        <v>619</v>
      </c>
      <c r="O111" s="34" t="s">
        <v>16</v>
      </c>
      <c r="P111" s="70">
        <v>1</v>
      </c>
      <c r="Q111" s="70">
        <v>1</v>
      </c>
      <c r="R111" s="70">
        <v>3</v>
      </c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</row>
    <row r="112" spans="1:34" s="27" customFormat="1" ht="15.75" customHeight="1" x14ac:dyDescent="0.25">
      <c r="A112" s="27" t="s">
        <v>83</v>
      </c>
      <c r="B112" s="27" t="s">
        <v>820</v>
      </c>
      <c r="C112" s="70">
        <v>239.322</v>
      </c>
      <c r="D112" s="71">
        <v>2.8071654911987101</v>
      </c>
      <c r="E112" s="68">
        <f t="shared" si="6"/>
        <v>641.45396090575264</v>
      </c>
      <c r="F112" s="68" t="s">
        <v>14</v>
      </c>
      <c r="G112" s="68">
        <v>59933317.101650827</v>
      </c>
      <c r="H112" s="68">
        <v>3.8609066046818502E-5</v>
      </c>
      <c r="I112" s="68">
        <v>7.8282558936375162E-8</v>
      </c>
      <c r="J112" s="71">
        <f t="shared" si="7"/>
        <v>-7.1063349863637653</v>
      </c>
      <c r="K112" s="72" t="s">
        <v>14</v>
      </c>
      <c r="L112" s="72">
        <v>107</v>
      </c>
      <c r="M112" s="75">
        <v>9.9325697678028195</v>
      </c>
      <c r="N112" s="27" t="s">
        <v>86</v>
      </c>
      <c r="O112" s="27" t="s">
        <v>16</v>
      </c>
      <c r="P112" s="70">
        <v>5</v>
      </c>
      <c r="Q112" s="70">
        <v>5</v>
      </c>
      <c r="R112" s="70">
        <v>5</v>
      </c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</row>
    <row r="113" spans="1:34" s="79" customFormat="1" ht="15.75" customHeight="1" x14ac:dyDescent="0.25">
      <c r="A113" s="34" t="s">
        <v>620</v>
      </c>
      <c r="B113" s="27" t="s">
        <v>879</v>
      </c>
      <c r="C113" s="76">
        <v>393.34899999999999</v>
      </c>
      <c r="D113" s="74">
        <v>-8.7568138946577072</v>
      </c>
      <c r="E113" s="68">
        <f t="shared" si="6"/>
        <v>1.7505966995413324E-9</v>
      </c>
      <c r="F113" s="68" t="s">
        <v>14</v>
      </c>
      <c r="G113" s="68">
        <v>4800</v>
      </c>
      <c r="H113" s="68">
        <v>8.0651733343495726E-15</v>
      </c>
      <c r="I113" s="68">
        <v>3.0706007291381538E-26</v>
      </c>
      <c r="J113" s="71">
        <f t="shared" si="7"/>
        <v>-25.512776651289034</v>
      </c>
      <c r="K113" s="72" t="s">
        <v>14</v>
      </c>
      <c r="L113" s="72">
        <v>8</v>
      </c>
      <c r="M113" s="77" t="s">
        <v>1178</v>
      </c>
      <c r="N113" s="34" t="s">
        <v>623</v>
      </c>
      <c r="O113" s="34" t="s">
        <v>16</v>
      </c>
      <c r="P113" s="70">
        <v>4.5</v>
      </c>
      <c r="Q113" s="70">
        <v>4.5</v>
      </c>
      <c r="R113" s="70">
        <v>4</v>
      </c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27"/>
    </row>
    <row r="114" spans="1:34" s="27" customFormat="1" ht="15.75" customHeight="1" x14ac:dyDescent="0.25">
      <c r="A114" s="27" t="s">
        <v>294</v>
      </c>
      <c r="B114" s="27" t="s">
        <v>877</v>
      </c>
      <c r="C114" s="70">
        <v>99.132999999999996</v>
      </c>
      <c r="D114" s="71">
        <v>-0.24</v>
      </c>
      <c r="E114" s="68">
        <f t="shared" si="6"/>
        <v>0.57543993733715693</v>
      </c>
      <c r="F114" s="68">
        <v>17.782794100389236</v>
      </c>
      <c r="G114" s="68">
        <v>200226.76255380601</v>
      </c>
      <c r="H114" s="68">
        <v>280.78818817212249</v>
      </c>
      <c r="I114" s="68">
        <v>8.984993198560688E-6</v>
      </c>
      <c r="J114" s="71">
        <f t="shared" si="7"/>
        <v>-5.0464822473061126</v>
      </c>
      <c r="K114" s="72" t="s">
        <v>14</v>
      </c>
      <c r="L114" s="72">
        <v>11</v>
      </c>
      <c r="M114" s="27" t="s">
        <v>1177</v>
      </c>
      <c r="N114" s="27" t="s">
        <v>668</v>
      </c>
      <c r="O114" s="27" t="s">
        <v>16</v>
      </c>
      <c r="P114" s="73" t="s">
        <v>661</v>
      </c>
      <c r="Q114" s="73" t="s">
        <v>661</v>
      </c>
      <c r="R114" s="70">
        <v>4</v>
      </c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</row>
    <row r="115" spans="1:34" s="27" customFormat="1" ht="15.75" customHeight="1" x14ac:dyDescent="0.25">
      <c r="A115" s="78" t="s">
        <v>87</v>
      </c>
      <c r="B115" s="27" t="s">
        <v>822</v>
      </c>
      <c r="C115" s="70">
        <v>211.268</v>
      </c>
      <c r="D115" s="71">
        <v>2.0136372931543693</v>
      </c>
      <c r="E115" s="68">
        <f t="shared" si="6"/>
        <v>103.18992413334782</v>
      </c>
      <c r="F115" s="68" t="s">
        <v>14</v>
      </c>
      <c r="G115" s="68">
        <v>788558801.8332243</v>
      </c>
      <c r="H115" s="68">
        <v>3.0307393077009587E-4</v>
      </c>
      <c r="I115" s="68">
        <v>1.93738062909978E-11</v>
      </c>
      <c r="J115" s="71">
        <f t="shared" si="7"/>
        <v>-10.712785046870865</v>
      </c>
      <c r="K115" s="72" t="s">
        <v>14</v>
      </c>
      <c r="L115" s="72">
        <v>68</v>
      </c>
      <c r="M115" s="75">
        <v>9.7295159393195991</v>
      </c>
      <c r="N115" s="27" t="s">
        <v>89</v>
      </c>
      <c r="O115" s="27" t="s">
        <v>16</v>
      </c>
      <c r="P115" s="73" t="s">
        <v>661</v>
      </c>
      <c r="Q115" s="73" t="s">
        <v>661</v>
      </c>
      <c r="R115" s="70">
        <v>5</v>
      </c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</row>
    <row r="116" spans="1:34" s="27" customFormat="1" ht="15.75" customHeight="1" x14ac:dyDescent="0.25">
      <c r="A116" s="78" t="s">
        <v>258</v>
      </c>
      <c r="B116" s="27" t="s">
        <v>821</v>
      </c>
      <c r="C116" s="70">
        <v>228.31</v>
      </c>
      <c r="D116" s="71">
        <v>2</v>
      </c>
      <c r="E116" s="68">
        <f t="shared" si="6"/>
        <v>100</v>
      </c>
      <c r="F116" s="68" t="s">
        <v>14</v>
      </c>
      <c r="G116" s="68">
        <v>25.65</v>
      </c>
      <c r="H116" s="68">
        <v>1.8520760041412917E-4</v>
      </c>
      <c r="I116" s="68">
        <v>9.8424907076484931E-7</v>
      </c>
      <c r="J116" s="71">
        <f t="shared" si="7"/>
        <v>-6.0068949865574321</v>
      </c>
      <c r="K116" s="72" t="s">
        <v>14</v>
      </c>
      <c r="L116" s="72">
        <v>17</v>
      </c>
      <c r="M116" s="75" t="s">
        <v>1178</v>
      </c>
      <c r="N116" s="27" t="s">
        <v>260</v>
      </c>
      <c r="O116" s="27" t="s">
        <v>16</v>
      </c>
      <c r="P116" s="73" t="s">
        <v>660</v>
      </c>
      <c r="Q116" s="73" t="s">
        <v>660</v>
      </c>
      <c r="R116" s="70">
        <v>2</v>
      </c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</row>
    <row r="117" spans="1:34" s="27" customFormat="1" ht="15.75" customHeight="1" x14ac:dyDescent="0.25">
      <c r="A117" s="27" t="s">
        <v>305</v>
      </c>
      <c r="B117" s="27" t="s">
        <v>882</v>
      </c>
      <c r="C117" s="70">
        <v>277.32</v>
      </c>
      <c r="D117" s="71">
        <v>0.9265119903845298</v>
      </c>
      <c r="E117" s="68">
        <f t="shared" si="6"/>
        <v>8.4432955258108997</v>
      </c>
      <c r="F117" s="68">
        <v>72.263359406886778</v>
      </c>
      <c r="G117" s="68">
        <v>3933.9453229530009</v>
      </c>
      <c r="H117" s="68">
        <v>1316.7</v>
      </c>
      <c r="I117" s="68">
        <v>4.4126427092449218E-2</v>
      </c>
      <c r="J117" s="71">
        <f t="shared" si="7"/>
        <v>-1.3553012358623957</v>
      </c>
      <c r="K117" s="72" t="s">
        <v>14</v>
      </c>
      <c r="L117" s="72">
        <v>114</v>
      </c>
      <c r="M117" s="75">
        <v>3.25</v>
      </c>
      <c r="N117" s="27" t="s">
        <v>308</v>
      </c>
      <c r="O117" s="27" t="s">
        <v>16</v>
      </c>
      <c r="P117" s="70">
        <v>2</v>
      </c>
      <c r="Q117" s="73" t="s">
        <v>661</v>
      </c>
      <c r="R117" s="70">
        <v>4</v>
      </c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</row>
    <row r="118" spans="1:34" s="27" customFormat="1" ht="15.75" customHeight="1" x14ac:dyDescent="0.25">
      <c r="A118" s="27" t="s">
        <v>173</v>
      </c>
      <c r="B118" s="27" t="s">
        <v>857</v>
      </c>
      <c r="C118" s="70">
        <v>173.304</v>
      </c>
      <c r="D118" s="71">
        <v>-2.1</v>
      </c>
      <c r="E118" s="68">
        <f t="shared" si="6"/>
        <v>7.9432823472428121E-3</v>
      </c>
      <c r="F118" s="68" t="s">
        <v>14</v>
      </c>
      <c r="G118" s="68">
        <v>14088409.227421926</v>
      </c>
      <c r="H118" s="68">
        <v>44.607984612123246</v>
      </c>
      <c r="I118" s="68">
        <v>4.9906609129481813E-8</v>
      </c>
      <c r="J118" s="71">
        <f t="shared" si="7"/>
        <v>-7.3018419369738377</v>
      </c>
      <c r="K118" s="72" t="s">
        <v>14</v>
      </c>
      <c r="L118" s="72">
        <v>9.67</v>
      </c>
      <c r="M118" s="75" t="s">
        <v>1179</v>
      </c>
      <c r="N118" s="27" t="s">
        <v>176</v>
      </c>
      <c r="O118" s="27" t="s">
        <v>16</v>
      </c>
      <c r="P118" s="70">
        <v>5</v>
      </c>
      <c r="Q118" s="70">
        <v>5</v>
      </c>
      <c r="R118" s="70">
        <v>5</v>
      </c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</row>
    <row r="119" spans="1:34" s="27" customFormat="1" ht="15.75" customHeight="1" x14ac:dyDescent="0.25">
      <c r="A119" s="34" t="s">
        <v>639</v>
      </c>
      <c r="B119" s="34" t="s">
        <v>640</v>
      </c>
      <c r="C119" s="76">
        <v>128.17400000000001</v>
      </c>
      <c r="D119" s="71">
        <v>3.3125</v>
      </c>
      <c r="E119" s="68">
        <f t="shared" si="6"/>
        <v>2053.5250264571469</v>
      </c>
      <c r="F119" s="68">
        <v>346.21031251733189</v>
      </c>
      <c r="G119" s="68">
        <v>31.7</v>
      </c>
      <c r="H119" s="68">
        <v>10.5</v>
      </c>
      <c r="I119" s="68">
        <v>1.7135873965945542E-2</v>
      </c>
      <c r="J119" s="71">
        <f t="shared" si="7"/>
        <v>-1.7660937407288204</v>
      </c>
      <c r="K119" s="72">
        <v>3</v>
      </c>
      <c r="L119" s="72">
        <v>3.02</v>
      </c>
      <c r="M119" s="34" t="s">
        <v>1177</v>
      </c>
      <c r="N119" s="34" t="s">
        <v>642</v>
      </c>
      <c r="O119" s="34" t="s">
        <v>16</v>
      </c>
      <c r="P119" s="70">
        <v>4</v>
      </c>
      <c r="Q119" s="73" t="s">
        <v>660</v>
      </c>
      <c r="R119" s="70">
        <v>3</v>
      </c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</row>
    <row r="120" spans="1:34" s="27" customFormat="1" ht="15.75" customHeight="1" x14ac:dyDescent="0.25">
      <c r="A120" s="27" t="s">
        <v>25</v>
      </c>
      <c r="B120" s="27" t="s">
        <v>878</v>
      </c>
      <c r="C120" s="70">
        <v>213.3</v>
      </c>
      <c r="D120" s="71">
        <v>2.2496824193580891</v>
      </c>
      <c r="E120" s="68">
        <f t="shared" si="6"/>
        <v>177.69795070862105</v>
      </c>
      <c r="F120" s="68" t="s">
        <v>14</v>
      </c>
      <c r="G120" s="68">
        <v>450</v>
      </c>
      <c r="H120" s="68">
        <v>1.7263151994569702E-2</v>
      </c>
      <c r="I120" s="68">
        <v>4.593096222042064E-5</v>
      </c>
      <c r="J120" s="71">
        <f t="shared" si="7"/>
        <v>-4.3378944563316564</v>
      </c>
      <c r="K120" s="72">
        <v>1011</v>
      </c>
      <c r="L120" s="72">
        <v>4.32</v>
      </c>
      <c r="M120" s="75" t="s">
        <v>14</v>
      </c>
      <c r="N120" s="27" t="s">
        <v>28</v>
      </c>
      <c r="O120" s="27" t="s">
        <v>16</v>
      </c>
      <c r="P120" s="70">
        <v>4</v>
      </c>
      <c r="Q120" s="70">
        <v>4</v>
      </c>
      <c r="R120" s="70">
        <v>3</v>
      </c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</row>
    <row r="121" spans="1:34" s="27" customFormat="1" ht="15.75" customHeight="1" x14ac:dyDescent="0.25">
      <c r="A121" s="34" t="s">
        <v>578</v>
      </c>
      <c r="B121" s="27" t="s">
        <v>862</v>
      </c>
      <c r="C121" s="76">
        <v>84.081999999999994</v>
      </c>
      <c r="D121" s="71">
        <v>-1.0112754629517813</v>
      </c>
      <c r="E121" s="68">
        <f t="shared" si="6"/>
        <v>9.7437142040686209E-2</v>
      </c>
      <c r="F121" s="68" t="s">
        <v>14</v>
      </c>
      <c r="G121" s="68">
        <v>1533852.56078245</v>
      </c>
      <c r="H121" s="68">
        <v>2.5398309118906131</v>
      </c>
      <c r="I121" s="68">
        <v>1.6376165134024895E-8</v>
      </c>
      <c r="J121" s="71">
        <f t="shared" si="7"/>
        <v>-7.7857877909834237</v>
      </c>
      <c r="K121" s="72" t="s">
        <v>14</v>
      </c>
      <c r="L121" s="72">
        <v>4.09</v>
      </c>
      <c r="M121" s="77">
        <v>2.42</v>
      </c>
      <c r="N121" s="34" t="s">
        <v>581</v>
      </c>
      <c r="O121" s="34" t="s">
        <v>16</v>
      </c>
      <c r="P121" s="70">
        <v>3</v>
      </c>
      <c r="Q121" s="70">
        <v>3</v>
      </c>
      <c r="R121" s="70">
        <v>5</v>
      </c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</row>
    <row r="122" spans="1:34" s="27" customFormat="1" ht="15.75" customHeight="1" x14ac:dyDescent="0.25">
      <c r="A122" s="27" t="s">
        <v>301</v>
      </c>
      <c r="B122" s="27" t="s">
        <v>876</v>
      </c>
      <c r="C122" s="70">
        <v>89.138000000000005</v>
      </c>
      <c r="D122" s="71">
        <v>-0.17</v>
      </c>
      <c r="E122" s="68">
        <f t="shared" si="6"/>
        <v>0.67608297539198181</v>
      </c>
      <c r="F122" s="68" t="s">
        <v>14</v>
      </c>
      <c r="G122" s="68">
        <v>348300</v>
      </c>
      <c r="H122" s="68">
        <v>2200</v>
      </c>
      <c r="I122" s="68">
        <v>2.2725143320808161E-4</v>
      </c>
      <c r="J122" s="71">
        <f t="shared" si="7"/>
        <v>-3.6434933691295437</v>
      </c>
      <c r="K122" s="72" t="s">
        <v>14</v>
      </c>
      <c r="L122" s="72">
        <v>14</v>
      </c>
      <c r="M122" s="75" t="s">
        <v>1178</v>
      </c>
      <c r="N122" s="27" t="s">
        <v>304</v>
      </c>
      <c r="O122" s="27" t="s">
        <v>16</v>
      </c>
      <c r="P122" s="73" t="s">
        <v>661</v>
      </c>
      <c r="Q122" s="73" t="s">
        <v>661</v>
      </c>
      <c r="R122" s="70">
        <v>5</v>
      </c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</row>
    <row r="123" spans="1:34" s="79" customFormat="1" ht="15.75" customHeight="1" x14ac:dyDescent="0.25">
      <c r="A123" s="27" t="s">
        <v>383</v>
      </c>
      <c r="B123" s="27" t="s">
        <v>384</v>
      </c>
      <c r="C123" s="70">
        <v>123.111</v>
      </c>
      <c r="D123" s="71">
        <v>1.8450000000000002</v>
      </c>
      <c r="E123" s="68">
        <f t="shared" si="6"/>
        <v>69.984199600227427</v>
      </c>
      <c r="F123" s="68">
        <v>55.590425727040369</v>
      </c>
      <c r="G123" s="68">
        <v>1900</v>
      </c>
      <c r="H123" s="68">
        <v>32.6</v>
      </c>
      <c r="I123" s="68">
        <v>8.5258545753304931E-4</v>
      </c>
      <c r="J123" s="71">
        <f t="shared" si="7"/>
        <v>-3.0692620793443086</v>
      </c>
      <c r="K123" s="72" t="s">
        <v>14</v>
      </c>
      <c r="L123" s="72">
        <v>5.25</v>
      </c>
      <c r="M123" s="27" t="s">
        <v>1177</v>
      </c>
      <c r="N123" s="27" t="s">
        <v>386</v>
      </c>
      <c r="O123" s="27" t="s">
        <v>16</v>
      </c>
      <c r="P123" s="70">
        <v>4.5</v>
      </c>
      <c r="Q123" s="73" t="s">
        <v>661</v>
      </c>
      <c r="R123" s="70">
        <v>4</v>
      </c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27"/>
    </row>
    <row r="124" spans="1:34" s="79" customFormat="1" ht="15.75" customHeight="1" x14ac:dyDescent="0.25">
      <c r="A124" s="27" t="s">
        <v>252</v>
      </c>
      <c r="B124" s="27" t="s">
        <v>880</v>
      </c>
      <c r="C124" s="70">
        <v>107.15600000000001</v>
      </c>
      <c r="D124" s="74">
        <v>0.75261778072637087</v>
      </c>
      <c r="E124" s="68">
        <f t="shared" si="6"/>
        <v>5.6574116537199837</v>
      </c>
      <c r="F124" s="68">
        <v>1.9477704856273508</v>
      </c>
      <c r="G124" s="68">
        <v>5620</v>
      </c>
      <c r="H124" s="68">
        <v>59.8</v>
      </c>
      <c r="I124" s="68">
        <v>3.6307805477010102E-4</v>
      </c>
      <c r="J124" s="71">
        <f t="shared" si="7"/>
        <v>-3.4400000000000004</v>
      </c>
      <c r="K124" s="72" t="s">
        <v>14</v>
      </c>
      <c r="L124" s="72">
        <v>25</v>
      </c>
      <c r="M124" s="75">
        <v>4.8499999999999996</v>
      </c>
      <c r="N124" s="27" t="s">
        <v>254</v>
      </c>
      <c r="O124" s="27" t="s">
        <v>16</v>
      </c>
      <c r="P124" s="70">
        <v>5</v>
      </c>
      <c r="Q124" s="73" t="s">
        <v>661</v>
      </c>
      <c r="R124" s="70">
        <v>5</v>
      </c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27"/>
    </row>
    <row r="125" spans="1:34" s="27" customFormat="1" ht="15.75" customHeight="1" x14ac:dyDescent="0.25">
      <c r="A125" s="27" t="s">
        <v>49</v>
      </c>
      <c r="B125" s="27" t="s">
        <v>859</v>
      </c>
      <c r="C125" s="70">
        <v>153.81</v>
      </c>
      <c r="D125" s="71">
        <v>2.7633333333333332</v>
      </c>
      <c r="E125" s="68">
        <f t="shared" si="6"/>
        <v>579.87359510083115</v>
      </c>
      <c r="F125" s="68">
        <v>84.139514164519525</v>
      </c>
      <c r="G125" s="68">
        <v>846.1</v>
      </c>
      <c r="H125" s="68">
        <v>15200</v>
      </c>
      <c r="I125" s="68">
        <v>1.0817041845807105</v>
      </c>
      <c r="J125" s="71">
        <f t="shared" si="7"/>
        <v>3.4108509782337641E-2</v>
      </c>
      <c r="K125" s="72" t="s">
        <v>14</v>
      </c>
      <c r="L125" s="72">
        <v>97</v>
      </c>
      <c r="M125" s="27" t="s">
        <v>1177</v>
      </c>
      <c r="N125" s="27" t="s">
        <v>52</v>
      </c>
      <c r="O125" s="27" t="s">
        <v>53</v>
      </c>
      <c r="P125" s="70">
        <v>4.5</v>
      </c>
      <c r="Q125" s="73" t="s">
        <v>661</v>
      </c>
      <c r="R125" s="70">
        <v>4</v>
      </c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</row>
    <row r="126" spans="1:34" s="27" customFormat="1" ht="15.75" customHeight="1" x14ac:dyDescent="0.25">
      <c r="A126" s="27" t="s">
        <v>56</v>
      </c>
      <c r="B126" s="27" t="s">
        <v>860</v>
      </c>
      <c r="C126" s="70">
        <v>119.37</v>
      </c>
      <c r="D126" s="71">
        <v>1.96</v>
      </c>
      <c r="E126" s="68">
        <f t="shared" si="6"/>
        <v>91.201083935590972</v>
      </c>
      <c r="F126" s="68">
        <v>100</v>
      </c>
      <c r="G126" s="68">
        <v>8700</v>
      </c>
      <c r="H126" s="68">
        <v>26200</v>
      </c>
      <c r="I126" s="68">
        <v>0.16218100973589297</v>
      </c>
      <c r="J126" s="71">
        <f t="shared" si="7"/>
        <v>-0.79</v>
      </c>
      <c r="K126" s="72" t="s">
        <v>14</v>
      </c>
      <c r="L126" s="72">
        <v>45</v>
      </c>
      <c r="M126" s="75" t="s">
        <v>1177</v>
      </c>
      <c r="N126" s="27" t="s">
        <v>59</v>
      </c>
      <c r="O126" s="27" t="s">
        <v>53</v>
      </c>
      <c r="P126" s="70">
        <v>4.5</v>
      </c>
      <c r="Q126" s="73" t="s">
        <v>661</v>
      </c>
      <c r="R126" s="70">
        <v>4</v>
      </c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</row>
    <row r="127" spans="1:34" s="27" customFormat="1" ht="15.75" customHeight="1" x14ac:dyDescent="0.25">
      <c r="A127" s="79" t="s">
        <v>223</v>
      </c>
      <c r="B127" s="27" t="s">
        <v>894</v>
      </c>
      <c r="C127" s="80">
        <v>182.15600000000001</v>
      </c>
      <c r="D127" s="74">
        <v>0.8</v>
      </c>
      <c r="E127" s="69">
        <f t="shared" si="6"/>
        <v>6.3095734448019343</v>
      </c>
      <c r="F127" s="69">
        <v>0.54475346332754371</v>
      </c>
      <c r="G127" s="69">
        <v>500000</v>
      </c>
      <c r="H127" s="69">
        <v>52.085000000000008</v>
      </c>
      <c r="I127" s="69">
        <v>2.113489039836641E-6</v>
      </c>
      <c r="J127" s="74">
        <f t="shared" si="7"/>
        <v>-5.6750000000000016</v>
      </c>
      <c r="K127" s="80" t="s">
        <v>14</v>
      </c>
      <c r="L127" s="80">
        <v>10</v>
      </c>
      <c r="M127" s="79" t="s">
        <v>1177</v>
      </c>
      <c r="N127" s="79" t="s">
        <v>226</v>
      </c>
      <c r="O127" s="79" t="s">
        <v>16</v>
      </c>
      <c r="P127" s="82" t="s">
        <v>661</v>
      </c>
      <c r="Q127" s="82" t="s">
        <v>661</v>
      </c>
      <c r="R127" s="80">
        <v>5</v>
      </c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</row>
    <row r="128" spans="1:34" s="27" customFormat="1" ht="15.75" customHeight="1" x14ac:dyDescent="0.25">
      <c r="C128" s="70"/>
    </row>
    <row r="129" spans="1:33" ht="15.75" customHeight="1" x14ac:dyDescent="0.25">
      <c r="A129" s="54"/>
      <c r="B129" s="54"/>
      <c r="C129" s="55"/>
      <c r="D129" s="52"/>
      <c r="E129" s="49"/>
      <c r="F129" s="49"/>
      <c r="G129" s="49"/>
      <c r="H129" s="50"/>
      <c r="I129" s="51"/>
      <c r="J129" s="52"/>
      <c r="K129" s="53"/>
      <c r="L129" s="53"/>
      <c r="M129" s="54"/>
      <c r="N129" s="54"/>
      <c r="O129" s="54"/>
      <c r="P129" s="48"/>
      <c r="Q129" s="48"/>
      <c r="R129" s="48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</row>
    <row r="130" spans="1:33" ht="15.75" customHeight="1" x14ac:dyDescent="0.25">
      <c r="A130" s="54"/>
      <c r="B130" s="46" t="s">
        <v>799</v>
      </c>
      <c r="C130" s="56">
        <f>AVERAGE(C4:C127)</f>
        <v>202.46454032258058</v>
      </c>
      <c r="D130" s="56">
        <f t="shared" ref="D130:L130" si="8">AVERAGE(D4:D127)</f>
        <v>1.2154034689216349</v>
      </c>
      <c r="E130" s="56">
        <f t="shared" si="8"/>
        <v>58577601.050156847</v>
      </c>
      <c r="F130" s="56">
        <f t="shared" si="8"/>
        <v>744.67065382741691</v>
      </c>
      <c r="G130" s="56">
        <f t="shared" si="8"/>
        <v>53025797430.917374</v>
      </c>
      <c r="H130" s="56">
        <f t="shared" si="8"/>
        <v>21997.845028638156</v>
      </c>
      <c r="I130" s="56">
        <f t="shared" si="8"/>
        <v>2.401176421678167</v>
      </c>
      <c r="J130" s="56">
        <f t="shared" si="8"/>
        <v>-5.7168366231766496</v>
      </c>
      <c r="K130" s="56">
        <f t="shared" si="8"/>
        <v>434</v>
      </c>
      <c r="L130" s="56">
        <f t="shared" si="8"/>
        <v>69.591774193548389</v>
      </c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</row>
    <row r="131" spans="1:33" ht="15.75" customHeight="1" x14ac:dyDescent="0.25">
      <c r="A131" s="54"/>
      <c r="B131" s="46" t="s">
        <v>800</v>
      </c>
      <c r="C131" s="56">
        <f>MAX(C4:C127)</f>
        <v>818.49</v>
      </c>
      <c r="D131" s="56">
        <f t="shared" ref="D131:L131" si="9">MAX(D4:D127)</f>
        <v>9.8606452287687141</v>
      </c>
      <c r="E131" s="56">
        <f t="shared" si="9"/>
        <v>7255130502.5404282</v>
      </c>
      <c r="F131" s="56">
        <f t="shared" si="9"/>
        <v>10220</v>
      </c>
      <c r="G131" s="56">
        <f t="shared" si="9"/>
        <v>3273361696770.355</v>
      </c>
      <c r="H131" s="56">
        <f t="shared" si="9"/>
        <v>646505</v>
      </c>
      <c r="I131" s="56">
        <f t="shared" si="9"/>
        <v>260.33552203528291</v>
      </c>
      <c r="J131" s="56">
        <f t="shared" si="9"/>
        <v>2.4155334303888165</v>
      </c>
      <c r="K131" s="56">
        <f t="shared" si="9"/>
        <v>2241</v>
      </c>
      <c r="L131" s="56">
        <f t="shared" si="9"/>
        <v>1619</v>
      </c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</row>
    <row r="132" spans="1:33" ht="15.75" customHeight="1" x14ac:dyDescent="0.25">
      <c r="A132" s="54"/>
      <c r="B132" s="46" t="s">
        <v>801</v>
      </c>
      <c r="C132" s="56">
        <f>MEDIAN(C4:C127)</f>
        <v>165.01599999999999</v>
      </c>
      <c r="D132" s="56">
        <f t="shared" ref="D132:L132" si="10">MEDIAN(D4:D127)</f>
        <v>1.8475000000000001</v>
      </c>
      <c r="E132" s="56">
        <f t="shared" si="10"/>
        <v>70.389389019320646</v>
      </c>
      <c r="F132" s="56">
        <f t="shared" si="10"/>
        <v>52.480746024977286</v>
      </c>
      <c r="G132" s="56">
        <f t="shared" si="10"/>
        <v>3294.0161365383519</v>
      </c>
      <c r="H132" s="56">
        <f t="shared" si="10"/>
        <v>3.03295</v>
      </c>
      <c r="I132" s="56">
        <f t="shared" si="10"/>
        <v>4.9817070928722952E-5</v>
      </c>
      <c r="J132" s="56">
        <f t="shared" si="10"/>
        <v>-4.3039472281658284</v>
      </c>
      <c r="K132" s="56">
        <f t="shared" si="10"/>
        <v>191</v>
      </c>
      <c r="L132" s="56">
        <f t="shared" si="10"/>
        <v>20</v>
      </c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</row>
    <row r="133" spans="1:33" ht="15.75" customHeight="1" x14ac:dyDescent="0.25">
      <c r="A133" s="54"/>
      <c r="B133" s="46" t="s">
        <v>802</v>
      </c>
      <c r="C133" s="56">
        <f>MIN(C4:C127)</f>
        <v>46.069000000000003</v>
      </c>
      <c r="D133" s="56">
        <f t="shared" ref="D133:L133" si="11">MIN(D4:D127)</f>
        <v>-11.1509914748393</v>
      </c>
      <c r="E133" s="56">
        <f t="shared" si="11"/>
        <v>7.0633141934761466E-12</v>
      </c>
      <c r="F133" s="56">
        <f t="shared" si="11"/>
        <v>5.2179510337800512E-9</v>
      </c>
      <c r="G133" s="56">
        <f t="shared" si="11"/>
        <v>4.1999999999999998E-5</v>
      </c>
      <c r="H133" s="56">
        <f t="shared" si="11"/>
        <v>1.244936400657971E-23</v>
      </c>
      <c r="I133" s="56">
        <f t="shared" si="11"/>
        <v>4.6619868780871061E-33</v>
      </c>
      <c r="J133" s="56">
        <f t="shared" si="11"/>
        <v>-32.331428953205489</v>
      </c>
      <c r="K133" s="56">
        <f t="shared" si="11"/>
        <v>3</v>
      </c>
      <c r="L133" s="56">
        <f t="shared" si="11"/>
        <v>3.02</v>
      </c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</row>
    <row r="134" spans="1:33" ht="15.75" customHeight="1" x14ac:dyDescent="0.25">
      <c r="A134" s="54"/>
      <c r="B134" s="46" t="s">
        <v>1265</v>
      </c>
      <c r="C134" s="56">
        <f>PERCENTILE(C4:C127,0.05)</f>
        <v>88.1126</v>
      </c>
      <c r="D134" s="56">
        <f t="shared" ref="D134:L134" si="12">PERCENTILE(D4:D127,0.05)</f>
        <v>-4.0315016489301811</v>
      </c>
      <c r="E134" s="56">
        <f t="shared" si="12"/>
        <v>9.9019219983513442E-5</v>
      </c>
      <c r="F134" s="56">
        <f t="shared" si="12"/>
        <v>6.4652981688126188E-3</v>
      </c>
      <c r="G134" s="56">
        <f t="shared" si="12"/>
        <v>8.698405810710795E-2</v>
      </c>
      <c r="H134" s="56">
        <f t="shared" si="12"/>
        <v>1.0005161914667775E-11</v>
      </c>
      <c r="I134" s="56">
        <f t="shared" si="12"/>
        <v>2.0616967406579551E-16</v>
      </c>
      <c r="J134" s="56">
        <f t="shared" si="12"/>
        <v>-15.687889030797001</v>
      </c>
      <c r="K134" s="56">
        <f t="shared" si="12"/>
        <v>3</v>
      </c>
      <c r="L134" s="56">
        <f t="shared" si="12"/>
        <v>4.3979999999999997</v>
      </c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</row>
    <row r="135" spans="1:33" ht="15.75" customHeight="1" x14ac:dyDescent="0.25">
      <c r="A135" s="54"/>
      <c r="B135" s="46" t="s">
        <v>1266</v>
      </c>
      <c r="C135" s="131">
        <f>PERCENTILE(C4:C127,0.95)</f>
        <v>415.47359999999992</v>
      </c>
      <c r="D135" s="131">
        <f t="shared" ref="D135:L135" si="13">PERCENTILE(D4:D127,0.95)</f>
        <v>5.5158749999999932</v>
      </c>
      <c r="E135" s="131">
        <f t="shared" si="13"/>
        <v>430461.51869837462</v>
      </c>
      <c r="F135" s="131">
        <f t="shared" si="13"/>
        <v>4891.2640129222045</v>
      </c>
      <c r="G135" s="131">
        <f t="shared" si="13"/>
        <v>2522919671.7523689</v>
      </c>
      <c r="H135" s="131">
        <f t="shared" si="13"/>
        <v>32829.499999999978</v>
      </c>
      <c r="I135" s="131">
        <f t="shared" si="13"/>
        <v>1.4538624565605938</v>
      </c>
      <c r="J135" s="131">
        <f t="shared" si="13"/>
        <v>0.16012448327518347</v>
      </c>
      <c r="K135" s="131">
        <f t="shared" si="13"/>
        <v>1552.1999999999985</v>
      </c>
      <c r="L135" s="131">
        <f t="shared" si="13"/>
        <v>228.59999999999991</v>
      </c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</row>
    <row r="136" spans="1:33" ht="15.75" customHeight="1" x14ac:dyDescent="0.25">
      <c r="A136" s="54"/>
      <c r="B136" s="54"/>
      <c r="C136" s="56"/>
      <c r="D136" s="56"/>
      <c r="E136" s="57"/>
      <c r="F136" s="57"/>
      <c r="G136" s="56"/>
      <c r="H136" s="58"/>
      <c r="I136" s="55"/>
      <c r="J136" s="56"/>
      <c r="K136" s="55"/>
      <c r="L136" s="55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</row>
    <row r="137" spans="1:33" ht="15.75" customHeight="1" x14ac:dyDescent="0.25">
      <c r="A137" s="54"/>
      <c r="B137" s="54"/>
      <c r="C137" s="56"/>
      <c r="D137" s="56"/>
      <c r="E137" s="57"/>
      <c r="F137" s="57"/>
      <c r="G137" s="56"/>
      <c r="H137" s="58"/>
      <c r="I137" s="55"/>
      <c r="J137" s="56"/>
      <c r="K137" s="55"/>
      <c r="L137" s="55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</row>
    <row r="138" spans="1:33" ht="15.75" customHeight="1" x14ac:dyDescent="0.25">
      <c r="A138" s="54"/>
      <c r="B138" s="4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</row>
    <row r="139" spans="1:33" ht="15.75" customHeight="1" x14ac:dyDescent="0.25">
      <c r="A139" s="54"/>
      <c r="B139" s="4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</row>
    <row r="140" spans="1:33" ht="15.75" customHeight="1" x14ac:dyDescent="0.25">
      <c r="A140" s="54"/>
      <c r="B140" s="54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</row>
    <row r="141" spans="1:33" ht="15.75" customHeight="1" x14ac:dyDescent="0.25">
      <c r="A141" s="54"/>
      <c r="B141" s="54"/>
      <c r="C141" s="56"/>
      <c r="D141" s="56"/>
      <c r="E141" s="57"/>
      <c r="F141" s="57"/>
      <c r="G141" s="56"/>
      <c r="H141" s="58"/>
      <c r="I141" s="55"/>
      <c r="J141" s="56"/>
      <c r="K141" s="55"/>
      <c r="L141" s="55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</row>
    <row r="142" spans="1:33" ht="15.75" customHeight="1" x14ac:dyDescent="0.25">
      <c r="A142" s="54"/>
      <c r="B142" s="54"/>
      <c r="C142" s="56"/>
      <c r="D142" s="56"/>
      <c r="E142" s="57"/>
      <c r="F142" s="57"/>
      <c r="G142" s="56"/>
      <c r="H142" s="58"/>
      <c r="I142" s="55"/>
      <c r="J142" s="56"/>
      <c r="K142" s="55"/>
      <c r="L142" s="55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</row>
    <row r="143" spans="1:33" ht="15.75" customHeight="1" x14ac:dyDescent="0.25">
      <c r="A143" s="54"/>
      <c r="B143" s="4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</row>
    <row r="144" spans="1:33" ht="15.75" customHeight="1" x14ac:dyDescent="0.25">
      <c r="A144" s="54"/>
      <c r="B144" s="4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</row>
    <row r="145" spans="1:33" ht="15.75" customHeight="1" x14ac:dyDescent="0.25">
      <c r="A145" s="54"/>
      <c r="B145" s="54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</row>
    <row r="146" spans="1:33" ht="15.75" customHeight="1" x14ac:dyDescent="0.25">
      <c r="A146" s="54"/>
      <c r="B146" s="54"/>
      <c r="C146" s="56"/>
      <c r="D146" s="56"/>
      <c r="E146" s="57"/>
      <c r="F146" s="57"/>
      <c r="G146" s="56"/>
      <c r="H146" s="58"/>
      <c r="I146" s="55"/>
      <c r="J146" s="55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</row>
    <row r="147" spans="1:33" ht="15.75" customHeight="1" x14ac:dyDescent="0.25">
      <c r="A147" s="54"/>
      <c r="B147" s="54"/>
      <c r="C147" s="56"/>
      <c r="D147" s="56"/>
      <c r="E147" s="57"/>
      <c r="F147" s="57"/>
      <c r="G147" s="56"/>
      <c r="H147" s="58"/>
      <c r="I147" s="55"/>
      <c r="J147" s="55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</row>
    <row r="148" spans="1:33" ht="15.75" customHeight="1" x14ac:dyDescent="0.25">
      <c r="A148" s="54"/>
      <c r="B148" s="46"/>
      <c r="C148" s="56"/>
      <c r="D148" s="56"/>
      <c r="E148" s="57"/>
      <c r="F148" s="57"/>
      <c r="G148" s="56"/>
      <c r="H148" s="58"/>
      <c r="I148" s="55"/>
      <c r="J148" s="55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</row>
    <row r="149" spans="1:33" ht="15.75" customHeight="1" x14ac:dyDescent="0.25">
      <c r="A149" s="54"/>
      <c r="B149" s="46"/>
      <c r="C149" s="56"/>
      <c r="D149" s="56"/>
      <c r="E149" s="57"/>
      <c r="F149" s="57"/>
      <c r="G149" s="56"/>
      <c r="H149" s="58"/>
      <c r="I149" s="55"/>
      <c r="J149" s="55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</row>
    <row r="150" spans="1:33" ht="15.75" customHeight="1" x14ac:dyDescent="0.25">
      <c r="A150" s="54"/>
      <c r="B150" s="54"/>
      <c r="C150" s="56"/>
      <c r="D150" s="56"/>
      <c r="E150" s="57"/>
      <c r="F150" s="57"/>
      <c r="G150" s="56"/>
      <c r="H150" s="58"/>
      <c r="I150" s="55"/>
      <c r="J150" s="55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</row>
    <row r="151" spans="1:33" ht="15.75" customHeight="1" x14ac:dyDescent="0.25">
      <c r="A151" s="54"/>
      <c r="B151" s="54"/>
      <c r="C151" s="56"/>
      <c r="D151" s="56"/>
      <c r="E151" s="57"/>
      <c r="F151" s="57"/>
      <c r="G151" s="56"/>
      <c r="H151" s="58"/>
      <c r="I151" s="55"/>
      <c r="J151" s="55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</row>
    <row r="152" spans="1:33" ht="15.75" customHeight="1" x14ac:dyDescent="0.25">
      <c r="A152" s="54"/>
      <c r="B152" s="54"/>
      <c r="C152" s="56"/>
      <c r="D152" s="56"/>
      <c r="E152" s="57"/>
      <c r="F152" s="57"/>
      <c r="G152" s="56"/>
      <c r="H152" s="58"/>
      <c r="I152" s="55"/>
      <c r="J152" s="55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</row>
    <row r="153" spans="1:33" ht="15.75" customHeight="1" x14ac:dyDescent="0.25">
      <c r="A153" s="54"/>
      <c r="B153" s="54"/>
      <c r="C153" s="56"/>
      <c r="D153" s="56"/>
      <c r="E153" s="57"/>
      <c r="F153" s="57"/>
      <c r="G153" s="56"/>
      <c r="H153" s="58"/>
      <c r="I153" s="55"/>
      <c r="J153" s="55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</row>
    <row r="154" spans="1:33" ht="15.75" customHeight="1" x14ac:dyDescent="0.25">
      <c r="A154" s="54"/>
      <c r="B154" s="54"/>
      <c r="C154" s="56"/>
      <c r="D154" s="56"/>
      <c r="E154" s="57"/>
      <c r="F154" s="57"/>
      <c r="G154" s="56"/>
      <c r="H154" s="58"/>
      <c r="I154" s="55"/>
      <c r="J154" s="55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</row>
    <row r="155" spans="1:33" ht="15.75" customHeight="1" x14ac:dyDescent="0.25">
      <c r="A155" s="54"/>
      <c r="B155" s="54"/>
      <c r="C155" s="56"/>
      <c r="D155" s="56"/>
      <c r="E155" s="57"/>
      <c r="F155" s="57"/>
      <c r="G155" s="56"/>
      <c r="H155" s="58"/>
      <c r="I155" s="55"/>
      <c r="J155" s="55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</row>
    <row r="156" spans="1:33" ht="15.75" customHeight="1" x14ac:dyDescent="0.25">
      <c r="A156" s="54"/>
      <c r="B156" s="54"/>
      <c r="C156" s="56"/>
      <c r="D156" s="56"/>
      <c r="E156" s="57"/>
      <c r="F156" s="57"/>
      <c r="G156" s="56"/>
      <c r="H156" s="58"/>
      <c r="I156" s="55"/>
      <c r="J156" s="55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</row>
    <row r="157" spans="1:33" ht="15.75" customHeight="1" x14ac:dyDescent="0.25">
      <c r="A157" s="54"/>
      <c r="B157" s="54"/>
      <c r="C157" s="56"/>
      <c r="D157" s="56"/>
      <c r="E157" s="57"/>
      <c r="F157" s="57"/>
      <c r="G157" s="56"/>
      <c r="H157" s="58"/>
      <c r="I157" s="55"/>
      <c r="J157" s="55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</row>
    <row r="158" spans="1:33" ht="15.75" customHeight="1" x14ac:dyDescent="0.25">
      <c r="A158" s="54"/>
      <c r="B158" s="54"/>
      <c r="C158" s="56"/>
      <c r="D158" s="56"/>
      <c r="E158" s="57"/>
      <c r="F158" s="57"/>
      <c r="G158" s="56"/>
      <c r="H158" s="58"/>
      <c r="I158" s="55"/>
      <c r="J158" s="55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</row>
    <row r="159" spans="1:33" ht="15.75" customHeight="1" x14ac:dyDescent="0.25">
      <c r="A159" s="54"/>
      <c r="B159" s="54"/>
      <c r="C159" s="56"/>
      <c r="D159" s="56"/>
      <c r="E159" s="57"/>
      <c r="F159" s="57"/>
      <c r="G159" s="56"/>
      <c r="H159" s="58"/>
      <c r="I159" s="55"/>
      <c r="J159" s="55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</row>
    <row r="160" spans="1:33" ht="15.75" customHeight="1" x14ac:dyDescent="0.25">
      <c r="A160" s="54"/>
      <c r="B160" s="54"/>
      <c r="C160" s="56"/>
      <c r="D160" s="56"/>
      <c r="E160" s="57"/>
      <c r="F160" s="57"/>
      <c r="G160" s="56"/>
      <c r="H160" s="58"/>
      <c r="I160" s="55"/>
      <c r="J160" s="55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</row>
    <row r="161" spans="1:33" ht="15.75" customHeight="1" x14ac:dyDescent="0.25">
      <c r="A161" s="54"/>
      <c r="B161" s="54"/>
      <c r="C161" s="56"/>
      <c r="D161" s="56"/>
      <c r="E161" s="57"/>
      <c r="F161" s="57"/>
      <c r="G161" s="56"/>
      <c r="H161" s="58"/>
      <c r="I161" s="55"/>
      <c r="J161" s="55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</row>
    <row r="162" spans="1:33" ht="15.75" customHeight="1" x14ac:dyDescent="0.25">
      <c r="A162" s="54"/>
      <c r="B162" s="54"/>
      <c r="C162" s="56"/>
      <c r="D162" s="56"/>
      <c r="E162" s="57"/>
      <c r="F162" s="57"/>
      <c r="G162" s="56"/>
      <c r="H162" s="58"/>
      <c r="I162" s="55"/>
      <c r="J162" s="55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</row>
    <row r="163" spans="1:33" ht="15.75" customHeight="1" x14ac:dyDescent="0.25">
      <c r="A163" s="54"/>
      <c r="B163" s="54"/>
      <c r="C163" s="56"/>
      <c r="D163" s="56"/>
      <c r="E163" s="57"/>
      <c r="F163" s="57"/>
      <c r="G163" s="56"/>
      <c r="H163" s="58"/>
      <c r="I163" s="55"/>
      <c r="J163" s="55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</row>
    <row r="164" spans="1:33" ht="15.75" customHeight="1" x14ac:dyDescent="0.25">
      <c r="A164" s="54"/>
      <c r="B164" s="54"/>
      <c r="C164" s="56"/>
      <c r="D164" s="56"/>
      <c r="E164" s="57"/>
      <c r="F164" s="57"/>
      <c r="G164" s="56"/>
      <c r="H164" s="58"/>
      <c r="I164" s="55"/>
      <c r="J164" s="55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</row>
    <row r="165" spans="1:33" ht="15.75" customHeight="1" x14ac:dyDescent="0.25">
      <c r="A165" s="54"/>
      <c r="B165" s="54"/>
      <c r="C165" s="56"/>
      <c r="D165" s="56"/>
      <c r="E165" s="57"/>
      <c r="F165" s="57"/>
      <c r="G165" s="56"/>
      <c r="H165" s="58"/>
      <c r="I165" s="55"/>
      <c r="J165" s="55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</row>
    <row r="166" spans="1:33" ht="15.75" customHeight="1" x14ac:dyDescent="0.25">
      <c r="A166" s="54"/>
      <c r="B166" s="54"/>
      <c r="C166" s="56"/>
      <c r="D166" s="56"/>
      <c r="E166" s="57"/>
      <c r="F166" s="57"/>
      <c r="G166" s="56"/>
      <c r="H166" s="58"/>
      <c r="I166" s="55"/>
      <c r="J166" s="55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</row>
    <row r="167" spans="1:33" ht="15.75" customHeight="1" x14ac:dyDescent="0.25">
      <c r="A167" s="54"/>
      <c r="B167" s="54"/>
      <c r="C167" s="56"/>
      <c r="D167" s="56"/>
      <c r="E167" s="57"/>
      <c r="F167" s="57"/>
      <c r="G167" s="56"/>
      <c r="H167" s="58"/>
      <c r="I167" s="55"/>
      <c r="J167" s="55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</row>
    <row r="168" spans="1:33" ht="15.75" customHeight="1" x14ac:dyDescent="0.25">
      <c r="A168" s="54"/>
      <c r="B168" s="54"/>
      <c r="C168" s="56"/>
      <c r="D168" s="56"/>
      <c r="E168" s="57"/>
      <c r="F168" s="57"/>
      <c r="G168" s="56"/>
      <c r="H168" s="58"/>
      <c r="I168" s="55"/>
      <c r="J168" s="55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</row>
    <row r="169" spans="1:33" ht="15.75" customHeight="1" x14ac:dyDescent="0.25">
      <c r="A169" s="54"/>
      <c r="B169" s="54"/>
      <c r="C169" s="56"/>
      <c r="D169" s="56"/>
      <c r="E169" s="57"/>
      <c r="F169" s="57"/>
      <c r="G169" s="56"/>
      <c r="H169" s="58"/>
      <c r="I169" s="55"/>
      <c r="J169" s="55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</row>
    <row r="170" spans="1:33" ht="15.75" customHeight="1" x14ac:dyDescent="0.25">
      <c r="A170" s="54"/>
      <c r="B170" s="54"/>
      <c r="C170" s="56"/>
      <c r="D170" s="56"/>
      <c r="E170" s="57"/>
      <c r="F170" s="57"/>
      <c r="G170" s="56"/>
      <c r="H170" s="58"/>
      <c r="I170" s="55"/>
      <c r="J170" s="55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</row>
    <row r="171" spans="1:33" ht="15.75" customHeight="1" x14ac:dyDescent="0.25">
      <c r="A171" s="54"/>
      <c r="B171" s="54"/>
      <c r="C171" s="56"/>
      <c r="D171" s="56"/>
      <c r="E171" s="57"/>
      <c r="F171" s="57"/>
      <c r="G171" s="56"/>
      <c r="H171" s="58"/>
      <c r="I171" s="55"/>
      <c r="J171" s="55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</row>
    <row r="172" spans="1:33" ht="15.75" customHeight="1" x14ac:dyDescent="0.25">
      <c r="A172" s="54"/>
      <c r="B172" s="54"/>
      <c r="C172" s="56"/>
      <c r="D172" s="56"/>
      <c r="E172" s="57"/>
      <c r="F172" s="57"/>
      <c r="G172" s="56"/>
      <c r="H172" s="58"/>
      <c r="I172" s="55"/>
      <c r="J172" s="55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</row>
    <row r="173" spans="1:33" ht="15.75" customHeight="1" x14ac:dyDescent="0.25">
      <c r="A173" s="54"/>
      <c r="B173" s="54"/>
      <c r="C173" s="56"/>
      <c r="D173" s="56"/>
      <c r="E173" s="57"/>
      <c r="F173" s="57"/>
      <c r="G173" s="56"/>
      <c r="H173" s="58"/>
      <c r="I173" s="55"/>
      <c r="J173" s="55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</row>
    <row r="174" spans="1:33" ht="15.75" customHeight="1" x14ac:dyDescent="0.25">
      <c r="A174" s="54"/>
      <c r="B174" s="54"/>
      <c r="C174" s="56"/>
      <c r="D174" s="56"/>
      <c r="E174" s="57"/>
      <c r="F174" s="57"/>
      <c r="G174" s="56"/>
      <c r="H174" s="58"/>
      <c r="I174" s="55"/>
      <c r="J174" s="55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</row>
    <row r="175" spans="1:33" ht="15.75" customHeight="1" x14ac:dyDescent="0.25">
      <c r="A175" s="54"/>
      <c r="B175" s="54"/>
      <c r="C175" s="56"/>
      <c r="D175" s="56"/>
      <c r="E175" s="57"/>
      <c r="F175" s="57"/>
      <c r="G175" s="56"/>
      <c r="H175" s="58"/>
      <c r="I175" s="55"/>
      <c r="J175" s="55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</row>
    <row r="176" spans="1:33" ht="15.75" customHeight="1" x14ac:dyDescent="0.25">
      <c r="A176" s="54"/>
      <c r="B176" s="54"/>
      <c r="C176" s="56"/>
      <c r="D176" s="56"/>
      <c r="E176" s="57"/>
      <c r="F176" s="57"/>
      <c r="G176" s="56"/>
      <c r="H176" s="58"/>
      <c r="I176" s="55"/>
      <c r="J176" s="55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</row>
    <row r="177" spans="1:33" ht="15.75" customHeight="1" x14ac:dyDescent="0.25">
      <c r="A177" s="54"/>
      <c r="B177" s="54"/>
      <c r="C177" s="56"/>
      <c r="D177" s="56"/>
      <c r="E177" s="57"/>
      <c r="F177" s="57"/>
      <c r="G177" s="56"/>
      <c r="H177" s="58"/>
      <c r="I177" s="55"/>
      <c r="J177" s="55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</row>
    <row r="178" spans="1:33" ht="15.75" customHeight="1" x14ac:dyDescent="0.25">
      <c r="A178" s="54"/>
      <c r="B178" s="54"/>
      <c r="C178" s="56"/>
      <c r="D178" s="56"/>
      <c r="E178" s="57"/>
      <c r="F178" s="57"/>
      <c r="G178" s="56"/>
      <c r="H178" s="58"/>
      <c r="I178" s="55"/>
      <c r="J178" s="55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</row>
    <row r="179" spans="1:33" ht="15.75" customHeight="1" x14ac:dyDescent="0.25">
      <c r="A179" s="54"/>
      <c r="B179" s="54"/>
      <c r="C179" s="56"/>
      <c r="D179" s="56"/>
      <c r="E179" s="57"/>
      <c r="F179" s="57"/>
      <c r="G179" s="56"/>
      <c r="H179" s="58"/>
      <c r="I179" s="55"/>
      <c r="J179" s="55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</row>
    <row r="180" spans="1:33" ht="15.75" customHeight="1" x14ac:dyDescent="0.25">
      <c r="A180" s="54"/>
      <c r="B180" s="54"/>
      <c r="C180" s="56"/>
      <c r="D180" s="56"/>
      <c r="E180" s="57"/>
      <c r="F180" s="57"/>
      <c r="G180" s="56"/>
      <c r="H180" s="58"/>
      <c r="I180" s="55"/>
      <c r="J180" s="55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</row>
    <row r="181" spans="1:33" ht="15.75" customHeight="1" x14ac:dyDescent="0.25">
      <c r="A181" s="54"/>
      <c r="B181" s="54"/>
      <c r="C181" s="56"/>
      <c r="D181" s="56"/>
      <c r="E181" s="57"/>
      <c r="F181" s="57"/>
      <c r="G181" s="56"/>
      <c r="H181" s="58"/>
      <c r="I181" s="55"/>
      <c r="J181" s="55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</row>
    <row r="182" spans="1:33" ht="15.75" customHeight="1" x14ac:dyDescent="0.25">
      <c r="A182" s="54"/>
      <c r="B182" s="54"/>
      <c r="C182" s="56"/>
      <c r="D182" s="56"/>
      <c r="E182" s="57"/>
      <c r="F182" s="57"/>
      <c r="G182" s="56"/>
      <c r="H182" s="58"/>
      <c r="I182" s="55"/>
      <c r="J182" s="55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</row>
    <row r="183" spans="1:33" ht="15.75" customHeight="1" x14ac:dyDescent="0.25">
      <c r="A183" s="54"/>
      <c r="B183" s="54"/>
      <c r="C183" s="56"/>
      <c r="D183" s="56"/>
      <c r="E183" s="57"/>
      <c r="F183" s="57"/>
      <c r="G183" s="56"/>
      <c r="H183" s="58"/>
      <c r="I183" s="55"/>
      <c r="J183" s="55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</row>
    <row r="184" spans="1:33" ht="15.75" customHeight="1" x14ac:dyDescent="0.25">
      <c r="A184" s="54"/>
      <c r="B184" s="54"/>
      <c r="C184" s="56"/>
      <c r="D184" s="56"/>
      <c r="E184" s="57"/>
      <c r="F184" s="57"/>
      <c r="G184" s="56"/>
      <c r="H184" s="58"/>
      <c r="I184" s="55"/>
      <c r="J184" s="55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</row>
    <row r="185" spans="1:33" ht="15.75" customHeight="1" x14ac:dyDescent="0.25">
      <c r="A185" s="54"/>
      <c r="B185" s="54"/>
      <c r="C185" s="56"/>
      <c r="D185" s="56"/>
      <c r="E185" s="57"/>
      <c r="F185" s="57"/>
      <c r="G185" s="56"/>
      <c r="H185" s="58"/>
      <c r="I185" s="55"/>
      <c r="J185" s="56"/>
      <c r="K185" s="55"/>
      <c r="L185" s="55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</row>
    <row r="186" spans="1:33" ht="15.75" customHeight="1" x14ac:dyDescent="0.25">
      <c r="A186" s="54"/>
      <c r="B186" s="54"/>
      <c r="C186" s="56"/>
      <c r="D186" s="56"/>
      <c r="E186" s="57"/>
      <c r="F186" s="57"/>
      <c r="G186" s="56"/>
      <c r="H186" s="58"/>
      <c r="I186" s="55"/>
      <c r="J186" s="56"/>
      <c r="K186" s="55"/>
      <c r="L186" s="55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</row>
    <row r="187" spans="1:33" ht="15.75" customHeight="1" x14ac:dyDescent="0.25">
      <c r="A187" s="54"/>
      <c r="B187" s="54"/>
      <c r="C187" s="56"/>
      <c r="D187" s="56"/>
      <c r="E187" s="57"/>
      <c r="F187" s="57"/>
      <c r="G187" s="56"/>
      <c r="H187" s="58"/>
      <c r="I187" s="55"/>
      <c r="J187" s="56"/>
      <c r="K187" s="55"/>
      <c r="L187" s="55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</row>
    <row r="188" spans="1:33" ht="15.75" customHeight="1" x14ac:dyDescent="0.25">
      <c r="A188" s="54"/>
      <c r="B188" s="54"/>
      <c r="C188" s="56"/>
      <c r="D188" s="56"/>
      <c r="E188" s="57"/>
      <c r="F188" s="57"/>
      <c r="G188" s="56"/>
      <c r="H188" s="58"/>
      <c r="I188" s="55"/>
      <c r="J188" s="56"/>
      <c r="K188" s="55"/>
      <c r="L188" s="55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</row>
    <row r="189" spans="1:33" ht="15.75" customHeight="1" x14ac:dyDescent="0.25">
      <c r="A189" s="54"/>
      <c r="B189" s="54"/>
      <c r="C189" s="56"/>
      <c r="D189" s="56"/>
      <c r="E189" s="57"/>
      <c r="F189" s="57"/>
      <c r="G189" s="56"/>
      <c r="H189" s="58"/>
      <c r="I189" s="55"/>
      <c r="J189" s="56"/>
      <c r="K189" s="55"/>
      <c r="L189" s="55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</row>
    <row r="190" spans="1:33" ht="15.75" customHeight="1" x14ac:dyDescent="0.25">
      <c r="A190" s="54"/>
      <c r="B190" s="54"/>
      <c r="C190" s="56"/>
      <c r="D190" s="56"/>
      <c r="E190" s="57"/>
      <c r="F190" s="57"/>
      <c r="G190" s="56"/>
      <c r="H190" s="58"/>
      <c r="I190" s="55"/>
      <c r="J190" s="56"/>
      <c r="K190" s="55"/>
      <c r="L190" s="55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</row>
    <row r="191" spans="1:33" ht="15.75" customHeight="1" x14ac:dyDescent="0.25">
      <c r="A191" s="54"/>
      <c r="B191" s="54"/>
      <c r="C191" s="56"/>
      <c r="D191" s="56"/>
      <c r="E191" s="57"/>
      <c r="F191" s="57"/>
      <c r="G191" s="56"/>
      <c r="H191" s="58"/>
      <c r="I191" s="55"/>
      <c r="J191" s="56"/>
      <c r="K191" s="55"/>
      <c r="L191" s="55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</row>
    <row r="192" spans="1:33" ht="15.75" customHeight="1" x14ac:dyDescent="0.25">
      <c r="A192" s="54"/>
      <c r="B192" s="54"/>
      <c r="C192" s="56"/>
      <c r="D192" s="56"/>
      <c r="E192" s="57"/>
      <c r="F192" s="57"/>
      <c r="G192" s="56"/>
      <c r="H192" s="58"/>
      <c r="I192" s="55"/>
      <c r="J192" s="56"/>
      <c r="K192" s="55"/>
      <c r="L192" s="55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</row>
    <row r="193" spans="1:33" ht="15.75" customHeight="1" x14ac:dyDescent="0.25">
      <c r="A193" s="54"/>
      <c r="B193" s="54"/>
      <c r="C193" s="56"/>
      <c r="D193" s="56"/>
      <c r="E193" s="57"/>
      <c r="F193" s="57"/>
      <c r="G193" s="56"/>
      <c r="H193" s="58"/>
      <c r="I193" s="55"/>
      <c r="J193" s="56"/>
      <c r="K193" s="55"/>
      <c r="L193" s="55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</row>
    <row r="194" spans="1:33" ht="15.75" customHeight="1" x14ac:dyDescent="0.25">
      <c r="A194" s="54"/>
      <c r="B194" s="54"/>
      <c r="C194" s="56"/>
      <c r="D194" s="56"/>
      <c r="E194" s="57"/>
      <c r="F194" s="57"/>
      <c r="G194" s="56"/>
      <c r="H194" s="58"/>
      <c r="I194" s="55"/>
      <c r="J194" s="56"/>
      <c r="K194" s="55"/>
      <c r="L194" s="55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</row>
    <row r="195" spans="1:33" ht="15.75" customHeight="1" x14ac:dyDescent="0.25">
      <c r="A195" s="54"/>
      <c r="B195" s="54"/>
      <c r="C195" s="56"/>
      <c r="D195" s="56"/>
      <c r="E195" s="57"/>
      <c r="F195" s="57"/>
      <c r="G195" s="56"/>
      <c r="H195" s="58"/>
      <c r="I195" s="55"/>
      <c r="J195" s="56"/>
      <c r="K195" s="55"/>
      <c r="L195" s="55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</row>
    <row r="196" spans="1:33" ht="15.75" customHeight="1" x14ac:dyDescent="0.25">
      <c r="A196" s="54"/>
      <c r="B196" s="54"/>
      <c r="C196" s="56"/>
      <c r="D196" s="56"/>
      <c r="E196" s="57"/>
      <c r="F196" s="57"/>
      <c r="G196" s="56"/>
      <c r="H196" s="58"/>
      <c r="I196" s="55"/>
      <c r="J196" s="56"/>
      <c r="K196" s="55"/>
      <c r="L196" s="55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</row>
    <row r="197" spans="1:33" ht="15.75" customHeight="1" x14ac:dyDescent="0.25">
      <c r="A197" s="54"/>
      <c r="B197" s="54"/>
      <c r="C197" s="56"/>
      <c r="D197" s="56"/>
      <c r="E197" s="57"/>
      <c r="F197" s="57"/>
      <c r="G197" s="56"/>
      <c r="H197" s="58"/>
      <c r="I197" s="55"/>
      <c r="J197" s="56"/>
      <c r="K197" s="55"/>
      <c r="L197" s="55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</row>
    <row r="198" spans="1:33" ht="15.75" customHeight="1" x14ac:dyDescent="0.25">
      <c r="A198" s="54"/>
      <c r="B198" s="54"/>
      <c r="C198" s="56"/>
      <c r="D198" s="56"/>
      <c r="E198" s="57"/>
      <c r="F198" s="57"/>
      <c r="G198" s="56"/>
      <c r="H198" s="58"/>
      <c r="I198" s="55"/>
      <c r="J198" s="56"/>
      <c r="K198" s="55"/>
      <c r="L198" s="55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</row>
    <row r="199" spans="1:33" ht="15.75" customHeight="1" x14ac:dyDescent="0.25">
      <c r="A199" s="54"/>
      <c r="B199" s="54"/>
      <c r="C199" s="56"/>
      <c r="D199" s="56"/>
      <c r="E199" s="57"/>
      <c r="F199" s="57"/>
      <c r="G199" s="56"/>
      <c r="H199" s="58"/>
      <c r="I199" s="55"/>
      <c r="J199" s="56"/>
      <c r="K199" s="55"/>
      <c r="L199" s="55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</row>
    <row r="200" spans="1:33" ht="15.75" customHeight="1" x14ac:dyDescent="0.25">
      <c r="A200" s="54"/>
      <c r="B200" s="54"/>
      <c r="C200" s="56"/>
      <c r="D200" s="56"/>
      <c r="E200" s="57"/>
      <c r="F200" s="57"/>
      <c r="G200" s="56"/>
      <c r="H200" s="58"/>
      <c r="I200" s="55"/>
      <c r="J200" s="56"/>
      <c r="K200" s="55"/>
      <c r="L200" s="55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</row>
    <row r="201" spans="1:33" ht="15.75" customHeight="1" x14ac:dyDescent="0.25">
      <c r="A201" s="54"/>
      <c r="B201" s="54"/>
      <c r="C201" s="56"/>
      <c r="D201" s="56"/>
      <c r="E201" s="57"/>
      <c r="F201" s="57"/>
      <c r="G201" s="56"/>
      <c r="H201" s="58"/>
      <c r="I201" s="55"/>
      <c r="J201" s="56"/>
      <c r="K201" s="55"/>
      <c r="L201" s="55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</row>
    <row r="202" spans="1:33" ht="15.75" customHeight="1" x14ac:dyDescent="0.25">
      <c r="A202" s="54"/>
      <c r="B202" s="54"/>
      <c r="C202" s="56"/>
      <c r="D202" s="56"/>
      <c r="E202" s="57"/>
      <c r="F202" s="57"/>
      <c r="G202" s="56"/>
      <c r="H202" s="58"/>
      <c r="I202" s="55"/>
      <c r="J202" s="56"/>
      <c r="K202" s="55"/>
      <c r="L202" s="55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</row>
    <row r="203" spans="1:33" ht="15.75" customHeight="1" x14ac:dyDescent="0.25">
      <c r="A203" s="54"/>
      <c r="B203" s="54"/>
      <c r="C203" s="56"/>
      <c r="D203" s="56"/>
      <c r="E203" s="57"/>
      <c r="F203" s="57"/>
      <c r="G203" s="56"/>
      <c r="H203" s="58"/>
      <c r="I203" s="55"/>
      <c r="J203" s="56"/>
      <c r="K203" s="55"/>
      <c r="L203" s="55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</row>
    <row r="204" spans="1:33" ht="15.75" customHeight="1" x14ac:dyDescent="0.25">
      <c r="A204" s="54"/>
      <c r="B204" s="54"/>
      <c r="C204" s="56"/>
      <c r="D204" s="56"/>
      <c r="E204" s="57"/>
      <c r="F204" s="57"/>
      <c r="G204" s="56"/>
      <c r="H204" s="58"/>
      <c r="I204" s="55"/>
      <c r="J204" s="56"/>
      <c r="K204" s="55"/>
      <c r="L204" s="55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</row>
    <row r="205" spans="1:33" ht="15.75" customHeight="1" x14ac:dyDescent="0.25">
      <c r="A205" s="54"/>
      <c r="B205" s="54"/>
      <c r="C205" s="56"/>
      <c r="D205" s="56"/>
      <c r="E205" s="57"/>
      <c r="F205" s="57"/>
      <c r="G205" s="56"/>
      <c r="H205" s="58"/>
      <c r="I205" s="55"/>
      <c r="J205" s="56"/>
      <c r="K205" s="55"/>
      <c r="L205" s="55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</row>
    <row r="206" spans="1:33" ht="15.75" customHeight="1" x14ac:dyDescent="0.25">
      <c r="A206" s="54"/>
      <c r="B206" s="54"/>
      <c r="C206" s="56"/>
      <c r="D206" s="56"/>
      <c r="E206" s="57"/>
      <c r="F206" s="57"/>
      <c r="G206" s="56"/>
      <c r="H206" s="58"/>
      <c r="I206" s="55"/>
      <c r="J206" s="56"/>
      <c r="K206" s="55"/>
      <c r="L206" s="55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</row>
    <row r="207" spans="1:33" ht="15.75" customHeight="1" x14ac:dyDescent="0.25">
      <c r="A207" s="54"/>
      <c r="B207" s="54"/>
      <c r="C207" s="56"/>
      <c r="D207" s="56"/>
      <c r="E207" s="57"/>
      <c r="F207" s="57"/>
      <c r="G207" s="56"/>
      <c r="H207" s="58"/>
      <c r="I207" s="55"/>
      <c r="J207" s="56"/>
      <c r="K207" s="55"/>
      <c r="L207" s="55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</row>
    <row r="208" spans="1:33" ht="15.75" customHeight="1" x14ac:dyDescent="0.25">
      <c r="A208" s="54"/>
      <c r="B208" s="54"/>
      <c r="C208" s="56"/>
      <c r="D208" s="56"/>
      <c r="E208" s="57"/>
      <c r="F208" s="57"/>
      <c r="G208" s="56"/>
      <c r="H208" s="58"/>
      <c r="I208" s="55"/>
      <c r="J208" s="56"/>
      <c r="K208" s="55"/>
      <c r="L208" s="55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</row>
    <row r="209" spans="1:33" ht="15.75" customHeight="1" x14ac:dyDescent="0.25">
      <c r="A209" s="54"/>
      <c r="B209" s="54"/>
      <c r="C209" s="56"/>
      <c r="D209" s="56"/>
      <c r="E209" s="57"/>
      <c r="F209" s="57"/>
      <c r="G209" s="56"/>
      <c r="H209" s="58"/>
      <c r="I209" s="55"/>
      <c r="J209" s="56"/>
      <c r="K209" s="55"/>
      <c r="L209" s="55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</row>
    <row r="210" spans="1:33" ht="15.75" customHeight="1" x14ac:dyDescent="0.25">
      <c r="A210" s="54"/>
      <c r="B210" s="54"/>
      <c r="C210" s="56"/>
      <c r="D210" s="56"/>
      <c r="E210" s="57"/>
      <c r="F210" s="57"/>
      <c r="G210" s="56"/>
      <c r="H210" s="58"/>
      <c r="I210" s="55"/>
      <c r="J210" s="56"/>
      <c r="K210" s="55"/>
      <c r="L210" s="55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</row>
    <row r="211" spans="1:33" ht="15.75" customHeight="1" x14ac:dyDescent="0.25">
      <c r="A211" s="54"/>
      <c r="B211" s="54"/>
      <c r="C211" s="56"/>
      <c r="D211" s="56"/>
      <c r="E211" s="57"/>
      <c r="F211" s="57"/>
      <c r="G211" s="56"/>
      <c r="H211" s="58"/>
      <c r="I211" s="55"/>
      <c r="J211" s="56"/>
      <c r="K211" s="55"/>
      <c r="L211" s="55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</row>
    <row r="212" spans="1:33" ht="15.75" customHeight="1" x14ac:dyDescent="0.25">
      <c r="A212" s="54"/>
      <c r="B212" s="54"/>
      <c r="C212" s="56"/>
      <c r="D212" s="56"/>
      <c r="E212" s="57"/>
      <c r="F212" s="57"/>
      <c r="G212" s="56"/>
      <c r="H212" s="58"/>
      <c r="I212" s="55"/>
      <c r="J212" s="56"/>
      <c r="K212" s="55"/>
      <c r="L212" s="55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</row>
    <row r="213" spans="1:33" ht="15.75" customHeight="1" x14ac:dyDescent="0.25">
      <c r="A213" s="54"/>
      <c r="B213" s="54"/>
      <c r="C213" s="56"/>
      <c r="D213" s="56"/>
      <c r="E213" s="57"/>
      <c r="F213" s="57"/>
      <c r="G213" s="56"/>
      <c r="H213" s="58"/>
      <c r="I213" s="55"/>
      <c r="J213" s="56"/>
      <c r="K213" s="55"/>
      <c r="L213" s="55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</row>
    <row r="214" spans="1:33" ht="15.75" customHeight="1" x14ac:dyDescent="0.25">
      <c r="A214" s="54"/>
      <c r="B214" s="54"/>
      <c r="C214" s="56"/>
      <c r="D214" s="56"/>
      <c r="E214" s="57"/>
      <c r="F214" s="57"/>
      <c r="G214" s="56"/>
      <c r="H214" s="58"/>
      <c r="I214" s="55"/>
      <c r="J214" s="56"/>
      <c r="K214" s="55"/>
      <c r="L214" s="55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</row>
    <row r="215" spans="1:33" ht="15.75" customHeight="1" x14ac:dyDescent="0.25">
      <c r="A215" s="54"/>
      <c r="B215" s="54"/>
      <c r="C215" s="56"/>
      <c r="D215" s="56"/>
      <c r="E215" s="57"/>
      <c r="F215" s="57"/>
      <c r="G215" s="56"/>
      <c r="H215" s="58"/>
      <c r="I215" s="55"/>
      <c r="J215" s="56"/>
      <c r="K215" s="55"/>
      <c r="L215" s="55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</row>
    <row r="216" spans="1:33" ht="15.75" customHeight="1" x14ac:dyDescent="0.25">
      <c r="A216" s="54"/>
      <c r="B216" s="54"/>
      <c r="C216" s="56"/>
      <c r="D216" s="56"/>
      <c r="E216" s="57"/>
      <c r="F216" s="57"/>
      <c r="G216" s="56"/>
      <c r="H216" s="58"/>
      <c r="I216" s="55"/>
      <c r="J216" s="56"/>
      <c r="K216" s="55"/>
      <c r="L216" s="55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</row>
    <row r="217" spans="1:33" ht="15.75" customHeight="1" x14ac:dyDescent="0.25">
      <c r="A217" s="54"/>
      <c r="B217" s="54"/>
      <c r="C217" s="56"/>
      <c r="D217" s="56"/>
      <c r="E217" s="57"/>
      <c r="F217" s="57"/>
      <c r="G217" s="56"/>
      <c r="H217" s="58"/>
      <c r="I217" s="55"/>
      <c r="J217" s="56"/>
      <c r="K217" s="55"/>
      <c r="L217" s="55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</row>
    <row r="218" spans="1:33" ht="15.75" customHeight="1" x14ac:dyDescent="0.25">
      <c r="A218" s="54"/>
      <c r="B218" s="54"/>
      <c r="C218" s="56"/>
      <c r="D218" s="56"/>
      <c r="E218" s="57"/>
      <c r="F218" s="57"/>
      <c r="G218" s="56"/>
      <c r="H218" s="58"/>
      <c r="I218" s="55"/>
      <c r="J218" s="56"/>
      <c r="K218" s="55"/>
      <c r="L218" s="55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</row>
    <row r="219" spans="1:33" ht="15.75" customHeight="1" x14ac:dyDescent="0.25">
      <c r="A219" s="54"/>
      <c r="B219" s="54"/>
      <c r="C219" s="56"/>
      <c r="D219" s="56"/>
      <c r="E219" s="57"/>
      <c r="F219" s="57"/>
      <c r="G219" s="56"/>
      <c r="H219" s="58"/>
      <c r="I219" s="55"/>
      <c r="J219" s="56"/>
      <c r="K219" s="55"/>
      <c r="L219" s="55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</row>
    <row r="220" spans="1:33" ht="15.75" customHeight="1" x14ac:dyDescent="0.25">
      <c r="A220" s="54"/>
      <c r="B220" s="54"/>
      <c r="C220" s="56"/>
      <c r="D220" s="56"/>
      <c r="E220" s="57"/>
      <c r="F220" s="57"/>
      <c r="G220" s="56"/>
      <c r="H220" s="58"/>
      <c r="I220" s="55"/>
      <c r="J220" s="56"/>
      <c r="K220" s="55"/>
      <c r="L220" s="55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</row>
    <row r="221" spans="1:33" ht="15.75" customHeight="1" x14ac:dyDescent="0.25">
      <c r="A221" s="54"/>
      <c r="B221" s="54"/>
      <c r="C221" s="56"/>
      <c r="D221" s="56"/>
      <c r="E221" s="57"/>
      <c r="F221" s="57"/>
      <c r="G221" s="56"/>
      <c r="H221" s="58"/>
      <c r="I221" s="55"/>
      <c r="J221" s="56"/>
      <c r="K221" s="55"/>
      <c r="L221" s="55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</row>
    <row r="222" spans="1:33" ht="15.75" customHeight="1" x14ac:dyDescent="0.25">
      <c r="A222" s="54"/>
      <c r="B222" s="54"/>
      <c r="C222" s="56"/>
      <c r="D222" s="56"/>
      <c r="E222" s="57"/>
      <c r="F222" s="57"/>
      <c r="G222" s="56"/>
      <c r="H222" s="58"/>
      <c r="I222" s="55"/>
      <c r="J222" s="56"/>
      <c r="K222" s="55"/>
      <c r="L222" s="55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</row>
    <row r="223" spans="1:33" ht="15.75" customHeight="1" x14ac:dyDescent="0.25">
      <c r="A223" s="54"/>
      <c r="B223" s="54"/>
      <c r="C223" s="56"/>
      <c r="D223" s="56"/>
      <c r="E223" s="57"/>
      <c r="F223" s="57"/>
      <c r="G223" s="56"/>
      <c r="H223" s="58"/>
      <c r="I223" s="55"/>
      <c r="J223" s="56"/>
      <c r="K223" s="55"/>
      <c r="L223" s="55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</row>
    <row r="224" spans="1:33" ht="15.75" customHeight="1" x14ac:dyDescent="0.25">
      <c r="A224" s="54"/>
      <c r="B224" s="54"/>
      <c r="C224" s="56"/>
      <c r="D224" s="56"/>
      <c r="E224" s="57"/>
      <c r="F224" s="57"/>
      <c r="G224" s="56"/>
      <c r="H224" s="58"/>
      <c r="I224" s="55"/>
      <c r="J224" s="56"/>
      <c r="K224" s="55"/>
      <c r="L224" s="55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</row>
    <row r="225" spans="1:33" ht="15.75" customHeight="1" x14ac:dyDescent="0.25">
      <c r="A225" s="54"/>
      <c r="B225" s="54"/>
      <c r="C225" s="56"/>
      <c r="D225" s="56"/>
      <c r="E225" s="57"/>
      <c r="F225" s="57"/>
      <c r="G225" s="56"/>
      <c r="H225" s="58"/>
      <c r="I225" s="55"/>
      <c r="J225" s="56"/>
      <c r="K225" s="55"/>
      <c r="L225" s="55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</row>
    <row r="226" spans="1:33" ht="15.75" customHeight="1" x14ac:dyDescent="0.25">
      <c r="A226" s="54"/>
      <c r="B226" s="54"/>
      <c r="C226" s="56"/>
      <c r="D226" s="56"/>
      <c r="E226" s="57"/>
      <c r="F226" s="57"/>
      <c r="G226" s="56"/>
      <c r="H226" s="58"/>
      <c r="I226" s="55"/>
      <c r="J226" s="56"/>
      <c r="K226" s="55"/>
      <c r="L226" s="55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</row>
    <row r="227" spans="1:33" ht="15.75" customHeight="1" x14ac:dyDescent="0.25">
      <c r="A227" s="54"/>
      <c r="B227" s="54"/>
      <c r="C227" s="56"/>
      <c r="D227" s="56"/>
      <c r="E227" s="57"/>
      <c r="F227" s="57"/>
      <c r="G227" s="56"/>
      <c r="H227" s="58"/>
      <c r="I227" s="55"/>
      <c r="J227" s="56"/>
      <c r="K227" s="55"/>
      <c r="L227" s="55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</row>
    <row r="228" spans="1:33" ht="15.75" customHeight="1" x14ac:dyDescent="0.25">
      <c r="A228" s="54"/>
      <c r="B228" s="54"/>
      <c r="C228" s="56"/>
      <c r="D228" s="56"/>
      <c r="E228" s="57"/>
      <c r="F228" s="57"/>
      <c r="G228" s="56"/>
      <c r="H228" s="58"/>
      <c r="I228" s="55"/>
      <c r="J228" s="56"/>
      <c r="K228" s="55"/>
      <c r="L228" s="55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</row>
    <row r="229" spans="1:33" ht="15.75" customHeight="1" x14ac:dyDescent="0.25">
      <c r="A229" s="54"/>
      <c r="B229" s="54"/>
      <c r="C229" s="56"/>
      <c r="D229" s="56"/>
      <c r="E229" s="57"/>
      <c r="F229" s="57"/>
      <c r="G229" s="56"/>
      <c r="H229" s="58"/>
      <c r="I229" s="55"/>
      <c r="J229" s="56"/>
      <c r="K229" s="55"/>
      <c r="L229" s="55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</row>
    <row r="230" spans="1:33" ht="15.75" customHeight="1" x14ac:dyDescent="0.25">
      <c r="A230" s="54"/>
      <c r="B230" s="54"/>
      <c r="C230" s="56"/>
      <c r="D230" s="56"/>
      <c r="E230" s="57"/>
      <c r="F230" s="57"/>
      <c r="G230" s="56"/>
      <c r="H230" s="58"/>
      <c r="I230" s="55"/>
      <c r="J230" s="56"/>
      <c r="K230" s="55"/>
      <c r="L230" s="55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</row>
    <row r="231" spans="1:33" ht="15.75" customHeight="1" x14ac:dyDescent="0.25">
      <c r="A231" s="54"/>
      <c r="B231" s="54"/>
      <c r="C231" s="56"/>
      <c r="D231" s="56"/>
      <c r="E231" s="57"/>
      <c r="F231" s="57"/>
      <c r="G231" s="56"/>
      <c r="H231" s="58"/>
      <c r="I231" s="55"/>
      <c r="J231" s="56"/>
      <c r="K231" s="55"/>
      <c r="L231" s="55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</row>
    <row r="232" spans="1:33" ht="15.75" customHeight="1" x14ac:dyDescent="0.25">
      <c r="A232" s="54"/>
      <c r="B232" s="54"/>
      <c r="C232" s="56"/>
      <c r="D232" s="56"/>
      <c r="E232" s="57"/>
      <c r="F232" s="57"/>
      <c r="G232" s="56"/>
      <c r="H232" s="58"/>
      <c r="I232" s="55"/>
      <c r="J232" s="56"/>
      <c r="K232" s="55"/>
      <c r="L232" s="55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</row>
    <row r="233" spans="1:33" ht="15.75" customHeight="1" x14ac:dyDescent="0.25">
      <c r="A233" s="54"/>
      <c r="B233" s="54"/>
      <c r="C233" s="56"/>
      <c r="D233" s="56"/>
      <c r="E233" s="57"/>
      <c r="F233" s="57"/>
      <c r="G233" s="56"/>
      <c r="H233" s="58"/>
      <c r="I233" s="55"/>
      <c r="J233" s="56"/>
      <c r="K233" s="55"/>
      <c r="L233" s="55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</row>
    <row r="234" spans="1:33" ht="15.75" customHeight="1" x14ac:dyDescent="0.25">
      <c r="A234" s="54"/>
      <c r="B234" s="54"/>
      <c r="C234" s="56"/>
      <c r="D234" s="56"/>
      <c r="E234" s="57"/>
      <c r="F234" s="57"/>
      <c r="G234" s="56"/>
      <c r="H234" s="58"/>
      <c r="I234" s="55"/>
      <c r="J234" s="56"/>
      <c r="K234" s="55"/>
      <c r="L234" s="55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</row>
    <row r="235" spans="1:33" ht="15.75" customHeight="1" x14ac:dyDescent="0.25">
      <c r="A235" s="54"/>
      <c r="B235" s="54"/>
      <c r="C235" s="56"/>
      <c r="D235" s="56"/>
      <c r="E235" s="57"/>
      <c r="F235" s="57"/>
      <c r="G235" s="56"/>
      <c r="H235" s="58"/>
      <c r="I235" s="55"/>
      <c r="J235" s="56"/>
      <c r="K235" s="55"/>
      <c r="L235" s="55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</row>
    <row r="236" spans="1:33" ht="15.75" customHeight="1" x14ac:dyDescent="0.25">
      <c r="A236" s="54"/>
      <c r="B236" s="54"/>
      <c r="C236" s="56"/>
      <c r="D236" s="56"/>
      <c r="E236" s="57"/>
      <c r="F236" s="57"/>
      <c r="G236" s="56"/>
      <c r="H236" s="58"/>
      <c r="I236" s="55"/>
      <c r="J236" s="56"/>
      <c r="K236" s="55"/>
      <c r="L236" s="55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</row>
    <row r="237" spans="1:33" ht="15.75" customHeight="1" x14ac:dyDescent="0.25">
      <c r="A237" s="54"/>
      <c r="B237" s="54"/>
      <c r="C237" s="56"/>
      <c r="D237" s="56"/>
      <c r="E237" s="57"/>
      <c r="F237" s="57"/>
      <c r="G237" s="56"/>
      <c r="H237" s="58"/>
      <c r="I237" s="55"/>
      <c r="J237" s="56"/>
      <c r="K237" s="55"/>
      <c r="L237" s="55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</row>
    <row r="238" spans="1:33" ht="15.75" customHeight="1" x14ac:dyDescent="0.25">
      <c r="A238" s="54"/>
      <c r="B238" s="54"/>
      <c r="C238" s="56"/>
      <c r="D238" s="56"/>
      <c r="E238" s="57"/>
      <c r="F238" s="57"/>
      <c r="G238" s="56"/>
      <c r="H238" s="58"/>
      <c r="I238" s="55"/>
      <c r="J238" s="56"/>
      <c r="K238" s="55"/>
      <c r="L238" s="55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</row>
    <row r="239" spans="1:33" ht="15.75" customHeight="1" x14ac:dyDescent="0.25">
      <c r="A239" s="54"/>
      <c r="B239" s="54"/>
      <c r="C239" s="56"/>
      <c r="D239" s="56"/>
      <c r="E239" s="57"/>
      <c r="F239" s="57"/>
      <c r="G239" s="56"/>
      <c r="H239" s="58"/>
      <c r="I239" s="55"/>
      <c r="J239" s="56"/>
      <c r="K239" s="55"/>
      <c r="L239" s="55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</row>
    <row r="240" spans="1:33" ht="15.75" customHeight="1" x14ac:dyDescent="0.25">
      <c r="A240" s="54"/>
      <c r="B240" s="54"/>
      <c r="C240" s="56"/>
      <c r="D240" s="56"/>
      <c r="E240" s="57"/>
      <c r="F240" s="57"/>
      <c r="G240" s="56"/>
      <c r="H240" s="58"/>
      <c r="I240" s="55"/>
      <c r="J240" s="56"/>
      <c r="K240" s="55"/>
      <c r="L240" s="55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</row>
    <row r="241" spans="1:33" ht="15.75" customHeight="1" x14ac:dyDescent="0.25">
      <c r="A241" s="54"/>
      <c r="B241" s="54"/>
      <c r="C241" s="56"/>
      <c r="D241" s="56"/>
      <c r="E241" s="57"/>
      <c r="F241" s="57"/>
      <c r="G241" s="56"/>
      <c r="H241" s="58"/>
      <c r="I241" s="55"/>
      <c r="J241" s="56"/>
      <c r="K241" s="55"/>
      <c r="L241" s="55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</row>
    <row r="242" spans="1:33" ht="15.75" customHeight="1" x14ac:dyDescent="0.25">
      <c r="A242" s="54"/>
      <c r="B242" s="54"/>
      <c r="C242" s="56"/>
      <c r="D242" s="56"/>
      <c r="E242" s="57"/>
      <c r="F242" s="57"/>
      <c r="G242" s="56"/>
      <c r="H242" s="58"/>
      <c r="I242" s="55"/>
      <c r="J242" s="56"/>
      <c r="K242" s="55"/>
      <c r="L242" s="55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</row>
    <row r="243" spans="1:33" ht="15.75" customHeight="1" x14ac:dyDescent="0.25">
      <c r="A243" s="54"/>
      <c r="B243" s="54"/>
      <c r="C243" s="56"/>
      <c r="D243" s="56"/>
      <c r="E243" s="57"/>
      <c r="F243" s="57"/>
      <c r="G243" s="56"/>
      <c r="H243" s="58"/>
      <c r="I243" s="55"/>
      <c r="J243" s="56"/>
      <c r="K243" s="55"/>
      <c r="L243" s="55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</row>
    <row r="244" spans="1:33" ht="15.75" customHeight="1" x14ac:dyDescent="0.25">
      <c r="A244" s="54"/>
      <c r="B244" s="54"/>
      <c r="C244" s="56"/>
      <c r="D244" s="56"/>
      <c r="E244" s="57"/>
      <c r="F244" s="57"/>
      <c r="G244" s="56"/>
      <c r="H244" s="58"/>
      <c r="I244" s="55"/>
      <c r="J244" s="56"/>
      <c r="K244" s="55"/>
      <c r="L244" s="55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</row>
    <row r="245" spans="1:33" ht="15.75" customHeight="1" x14ac:dyDescent="0.25">
      <c r="A245" s="54"/>
      <c r="B245" s="54"/>
      <c r="C245" s="56"/>
      <c r="D245" s="56"/>
      <c r="E245" s="57"/>
      <c r="F245" s="57"/>
      <c r="G245" s="56"/>
      <c r="H245" s="58"/>
      <c r="I245" s="55"/>
      <c r="J245" s="56"/>
      <c r="K245" s="55"/>
      <c r="L245" s="55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</row>
    <row r="246" spans="1:33" ht="15.75" customHeight="1" x14ac:dyDescent="0.25">
      <c r="A246" s="54"/>
      <c r="B246" s="54"/>
      <c r="C246" s="56"/>
      <c r="D246" s="56"/>
      <c r="E246" s="57"/>
      <c r="F246" s="57"/>
      <c r="G246" s="56"/>
      <c r="H246" s="58"/>
      <c r="I246" s="55"/>
      <c r="J246" s="56"/>
      <c r="K246" s="55"/>
      <c r="L246" s="55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</row>
    <row r="247" spans="1:33" ht="15.75" customHeight="1" x14ac:dyDescent="0.25">
      <c r="A247" s="54"/>
      <c r="B247" s="54"/>
      <c r="C247" s="56"/>
      <c r="D247" s="56"/>
      <c r="E247" s="57"/>
      <c r="F247" s="57"/>
      <c r="G247" s="56"/>
      <c r="H247" s="58"/>
      <c r="I247" s="55"/>
      <c r="J247" s="56"/>
      <c r="K247" s="55"/>
      <c r="L247" s="55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</row>
    <row r="248" spans="1:33" ht="15.75" customHeight="1" x14ac:dyDescent="0.25">
      <c r="A248" s="54"/>
      <c r="B248" s="54"/>
      <c r="C248" s="56"/>
      <c r="D248" s="56"/>
      <c r="E248" s="57"/>
      <c r="F248" s="57"/>
      <c r="G248" s="56"/>
      <c r="H248" s="58"/>
      <c r="I248" s="55"/>
      <c r="J248" s="56"/>
      <c r="K248" s="55"/>
      <c r="L248" s="55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</row>
    <row r="249" spans="1:33" ht="15.75" customHeight="1" x14ac:dyDescent="0.25">
      <c r="A249" s="54"/>
      <c r="B249" s="54"/>
      <c r="C249" s="56"/>
      <c r="D249" s="56"/>
      <c r="E249" s="57"/>
      <c r="F249" s="57"/>
      <c r="G249" s="56"/>
      <c r="H249" s="58"/>
      <c r="I249" s="55"/>
      <c r="J249" s="56"/>
      <c r="K249" s="55"/>
      <c r="L249" s="55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</row>
    <row r="250" spans="1:33" ht="15.75" customHeight="1" x14ac:dyDescent="0.25">
      <c r="A250" s="54"/>
      <c r="B250" s="54"/>
      <c r="C250" s="56"/>
      <c r="D250" s="56"/>
      <c r="E250" s="57"/>
      <c r="F250" s="57"/>
      <c r="G250" s="56"/>
      <c r="H250" s="58"/>
      <c r="I250" s="55"/>
      <c r="J250" s="56"/>
      <c r="K250" s="55"/>
      <c r="L250" s="55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</row>
    <row r="251" spans="1:33" ht="15.75" customHeight="1" x14ac:dyDescent="0.25">
      <c r="A251" s="54"/>
      <c r="B251" s="54"/>
      <c r="C251" s="56"/>
      <c r="D251" s="56"/>
      <c r="E251" s="57"/>
      <c r="F251" s="57"/>
      <c r="G251" s="56"/>
      <c r="H251" s="58"/>
      <c r="I251" s="55"/>
      <c r="J251" s="56"/>
      <c r="K251" s="55"/>
      <c r="L251" s="55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</row>
    <row r="252" spans="1:33" ht="15.75" customHeight="1" x14ac:dyDescent="0.25">
      <c r="A252" s="54"/>
      <c r="B252" s="54"/>
      <c r="C252" s="56"/>
      <c r="D252" s="56"/>
      <c r="E252" s="57"/>
      <c r="F252" s="57"/>
      <c r="G252" s="56"/>
      <c r="H252" s="58"/>
      <c r="I252" s="55"/>
      <c r="J252" s="56"/>
      <c r="K252" s="55"/>
      <c r="L252" s="55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</row>
    <row r="253" spans="1:33" ht="15.75" customHeight="1" x14ac:dyDescent="0.25">
      <c r="A253" s="54"/>
      <c r="B253" s="54"/>
      <c r="C253" s="56"/>
      <c r="D253" s="56"/>
      <c r="E253" s="57"/>
      <c r="F253" s="57"/>
      <c r="G253" s="56"/>
      <c r="H253" s="58"/>
      <c r="I253" s="55"/>
      <c r="J253" s="56"/>
      <c r="K253" s="55"/>
      <c r="L253" s="55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</row>
    <row r="254" spans="1:33" ht="15.75" customHeight="1" x14ac:dyDescent="0.25">
      <c r="A254" s="54"/>
      <c r="B254" s="54"/>
      <c r="C254" s="56"/>
      <c r="D254" s="56"/>
      <c r="E254" s="57"/>
      <c r="F254" s="57"/>
      <c r="G254" s="56"/>
      <c r="H254" s="58"/>
      <c r="I254" s="55"/>
      <c r="J254" s="56"/>
      <c r="K254" s="55"/>
      <c r="L254" s="55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</row>
    <row r="255" spans="1:33" ht="15.75" customHeight="1" x14ac:dyDescent="0.25">
      <c r="A255" s="54"/>
      <c r="B255" s="54"/>
      <c r="C255" s="56"/>
      <c r="D255" s="56"/>
      <c r="E255" s="57"/>
      <c r="F255" s="57"/>
      <c r="G255" s="56"/>
      <c r="H255" s="58"/>
      <c r="I255" s="55"/>
      <c r="J255" s="56"/>
      <c r="K255" s="55"/>
      <c r="L255" s="55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</row>
    <row r="256" spans="1:33" ht="15.75" customHeight="1" x14ac:dyDescent="0.25">
      <c r="A256" s="54"/>
      <c r="B256" s="54"/>
      <c r="C256" s="56"/>
      <c r="D256" s="56"/>
      <c r="E256" s="57"/>
      <c r="F256" s="57"/>
      <c r="G256" s="56"/>
      <c r="H256" s="58"/>
      <c r="I256" s="55"/>
      <c r="J256" s="56"/>
      <c r="K256" s="55"/>
      <c r="L256" s="55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</row>
    <row r="257" spans="1:33" ht="15.75" customHeight="1" x14ac:dyDescent="0.25">
      <c r="A257" s="54"/>
      <c r="B257" s="54"/>
      <c r="C257" s="56"/>
      <c r="D257" s="56"/>
      <c r="E257" s="57"/>
      <c r="F257" s="57"/>
      <c r="G257" s="56"/>
      <c r="H257" s="58"/>
      <c r="I257" s="55"/>
      <c r="J257" s="56"/>
      <c r="K257" s="55"/>
      <c r="L257" s="55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</row>
    <row r="258" spans="1:33" ht="15.75" customHeight="1" x14ac:dyDescent="0.25">
      <c r="A258" s="54"/>
      <c r="B258" s="54"/>
      <c r="C258" s="56"/>
      <c r="D258" s="56"/>
      <c r="E258" s="57"/>
      <c r="F258" s="57"/>
      <c r="G258" s="56"/>
      <c r="H258" s="58"/>
      <c r="I258" s="55"/>
      <c r="J258" s="56"/>
      <c r="K258" s="55"/>
      <c r="L258" s="55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</row>
    <row r="259" spans="1:33" ht="15.75" customHeight="1" x14ac:dyDescent="0.25">
      <c r="A259" s="54"/>
      <c r="B259" s="54"/>
      <c r="C259" s="56"/>
      <c r="D259" s="56"/>
      <c r="E259" s="57"/>
      <c r="F259" s="57"/>
      <c r="G259" s="56"/>
      <c r="H259" s="58"/>
      <c r="I259" s="55"/>
      <c r="J259" s="56"/>
      <c r="K259" s="55"/>
      <c r="L259" s="55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</row>
    <row r="260" spans="1:33" ht="15.75" customHeight="1" x14ac:dyDescent="0.25">
      <c r="A260" s="54"/>
      <c r="B260" s="54"/>
      <c r="C260" s="56"/>
      <c r="D260" s="56"/>
      <c r="E260" s="57"/>
      <c r="F260" s="57"/>
      <c r="G260" s="56"/>
      <c r="H260" s="58"/>
      <c r="I260" s="55"/>
      <c r="J260" s="56"/>
      <c r="K260" s="55"/>
      <c r="L260" s="55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</row>
    <row r="261" spans="1:33" ht="15.75" customHeight="1" x14ac:dyDescent="0.25">
      <c r="A261" s="54"/>
      <c r="B261" s="54"/>
      <c r="C261" s="56"/>
      <c r="D261" s="56"/>
      <c r="E261" s="57"/>
      <c r="F261" s="57"/>
      <c r="G261" s="56"/>
      <c r="H261" s="58"/>
      <c r="I261" s="55"/>
      <c r="J261" s="56"/>
      <c r="K261" s="55"/>
      <c r="L261" s="55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</row>
    <row r="262" spans="1:33" ht="15.75" customHeight="1" x14ac:dyDescent="0.25">
      <c r="A262" s="54"/>
      <c r="B262" s="54"/>
      <c r="C262" s="56"/>
      <c r="D262" s="56"/>
      <c r="E262" s="57"/>
      <c r="F262" s="57"/>
      <c r="G262" s="56"/>
      <c r="H262" s="58"/>
      <c r="I262" s="55"/>
      <c r="J262" s="56"/>
      <c r="K262" s="55"/>
      <c r="L262" s="55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</row>
    <row r="263" spans="1:33" ht="15.75" customHeight="1" x14ac:dyDescent="0.25">
      <c r="A263" s="54"/>
      <c r="B263" s="54"/>
      <c r="C263" s="56"/>
      <c r="D263" s="56"/>
      <c r="E263" s="57"/>
      <c r="F263" s="57"/>
      <c r="G263" s="56"/>
      <c r="H263" s="58"/>
      <c r="I263" s="55"/>
      <c r="J263" s="56"/>
      <c r="K263" s="55"/>
      <c r="L263" s="55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</row>
    <row r="264" spans="1:33" ht="15.75" customHeight="1" x14ac:dyDescent="0.25">
      <c r="A264" s="54"/>
      <c r="B264" s="54"/>
      <c r="C264" s="56"/>
      <c r="D264" s="56"/>
      <c r="E264" s="57"/>
      <c r="F264" s="57"/>
      <c r="G264" s="56"/>
      <c r="H264" s="58"/>
      <c r="I264" s="55"/>
      <c r="J264" s="56"/>
      <c r="K264" s="55"/>
      <c r="L264" s="55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</row>
    <row r="265" spans="1:33" ht="15.75" customHeight="1" x14ac:dyDescent="0.25">
      <c r="A265" s="54"/>
      <c r="B265" s="54"/>
      <c r="C265" s="56"/>
      <c r="D265" s="56"/>
      <c r="E265" s="57"/>
      <c r="F265" s="57"/>
      <c r="G265" s="56"/>
      <c r="H265" s="58"/>
      <c r="I265" s="55"/>
      <c r="J265" s="56"/>
      <c r="K265" s="55"/>
      <c r="L265" s="55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</row>
    <row r="266" spans="1:33" ht="15.75" customHeight="1" x14ac:dyDescent="0.25">
      <c r="A266" s="54"/>
      <c r="B266" s="54"/>
      <c r="C266" s="56"/>
      <c r="D266" s="56"/>
      <c r="E266" s="57"/>
      <c r="F266" s="57"/>
      <c r="G266" s="56"/>
      <c r="H266" s="58"/>
      <c r="I266" s="55"/>
      <c r="J266" s="56"/>
      <c r="K266" s="55"/>
      <c r="L266" s="55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</row>
    <row r="267" spans="1:33" ht="15.75" customHeight="1" x14ac:dyDescent="0.25">
      <c r="A267" s="54"/>
      <c r="B267" s="54"/>
      <c r="C267" s="56"/>
      <c r="D267" s="56"/>
      <c r="E267" s="57"/>
      <c r="F267" s="57"/>
      <c r="G267" s="56"/>
      <c r="H267" s="58"/>
      <c r="I267" s="55"/>
      <c r="J267" s="56"/>
      <c r="K267" s="55"/>
      <c r="L267" s="55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</row>
    <row r="268" spans="1:33" ht="15.75" customHeight="1" x14ac:dyDescent="0.25">
      <c r="A268" s="54"/>
      <c r="B268" s="54"/>
      <c r="C268" s="56"/>
      <c r="D268" s="56"/>
      <c r="E268" s="57"/>
      <c r="F268" s="57"/>
      <c r="G268" s="56"/>
      <c r="H268" s="58"/>
      <c r="I268" s="55"/>
      <c r="J268" s="56"/>
      <c r="K268" s="55"/>
      <c r="L268" s="55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</row>
    <row r="269" spans="1:33" ht="15.75" customHeight="1" x14ac:dyDescent="0.25">
      <c r="A269" s="54"/>
      <c r="B269" s="54"/>
      <c r="C269" s="56"/>
      <c r="D269" s="56"/>
      <c r="E269" s="57"/>
      <c r="F269" s="57"/>
      <c r="G269" s="56"/>
      <c r="H269" s="58"/>
      <c r="I269" s="55"/>
      <c r="J269" s="56"/>
      <c r="K269" s="55"/>
      <c r="L269" s="55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</row>
    <row r="270" spans="1:33" ht="15.75" customHeight="1" x14ac:dyDescent="0.25">
      <c r="A270" s="54"/>
      <c r="B270" s="54"/>
      <c r="C270" s="56"/>
      <c r="D270" s="56"/>
      <c r="E270" s="57"/>
      <c r="F270" s="57"/>
      <c r="G270" s="56"/>
      <c r="H270" s="58"/>
      <c r="I270" s="55"/>
      <c r="J270" s="56"/>
      <c r="K270" s="55"/>
      <c r="L270" s="55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</row>
    <row r="271" spans="1:33" ht="15.75" customHeight="1" x14ac:dyDescent="0.25">
      <c r="A271" s="54"/>
      <c r="B271" s="54"/>
      <c r="C271" s="56"/>
      <c r="D271" s="56"/>
      <c r="E271" s="57"/>
      <c r="F271" s="57"/>
      <c r="G271" s="56"/>
      <c r="H271" s="58"/>
      <c r="I271" s="55"/>
      <c r="J271" s="56"/>
      <c r="K271" s="55"/>
      <c r="L271" s="55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</row>
    <row r="272" spans="1:33" ht="15.75" customHeight="1" x14ac:dyDescent="0.25">
      <c r="A272" s="54"/>
      <c r="B272" s="54"/>
      <c r="C272" s="56"/>
      <c r="D272" s="56"/>
      <c r="E272" s="57"/>
      <c r="F272" s="57"/>
      <c r="G272" s="56"/>
      <c r="H272" s="58"/>
      <c r="I272" s="55"/>
      <c r="J272" s="56"/>
      <c r="K272" s="55"/>
      <c r="L272" s="55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</row>
    <row r="273" spans="1:33" ht="15.75" customHeight="1" x14ac:dyDescent="0.25">
      <c r="A273" s="54"/>
      <c r="B273" s="54"/>
      <c r="C273" s="56"/>
      <c r="D273" s="56"/>
      <c r="E273" s="57"/>
      <c r="F273" s="57"/>
      <c r="G273" s="56"/>
      <c r="H273" s="58"/>
      <c r="I273" s="55"/>
      <c r="J273" s="56"/>
      <c r="K273" s="55"/>
      <c r="L273" s="55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</row>
    <row r="274" spans="1:33" ht="15.75" customHeight="1" x14ac:dyDescent="0.25">
      <c r="A274" s="54"/>
      <c r="B274" s="54"/>
      <c r="C274" s="56"/>
      <c r="D274" s="56"/>
      <c r="E274" s="57"/>
      <c r="F274" s="57"/>
      <c r="G274" s="56"/>
      <c r="H274" s="58"/>
      <c r="I274" s="55"/>
      <c r="J274" s="56"/>
      <c r="K274" s="55"/>
      <c r="L274" s="55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</row>
    <row r="275" spans="1:33" ht="15.75" customHeight="1" x14ac:dyDescent="0.25">
      <c r="A275" s="54"/>
      <c r="B275" s="54"/>
      <c r="C275" s="56"/>
      <c r="D275" s="56"/>
      <c r="E275" s="57"/>
      <c r="F275" s="57"/>
      <c r="G275" s="56"/>
      <c r="H275" s="58"/>
      <c r="I275" s="55"/>
      <c r="J275" s="56"/>
      <c r="K275" s="55"/>
      <c r="L275" s="55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</row>
    <row r="276" spans="1:33" ht="15.75" customHeight="1" x14ac:dyDescent="0.25">
      <c r="A276" s="54"/>
      <c r="B276" s="54"/>
      <c r="C276" s="56"/>
      <c r="D276" s="56"/>
      <c r="E276" s="57"/>
      <c r="F276" s="57"/>
      <c r="G276" s="56"/>
      <c r="H276" s="58"/>
      <c r="I276" s="55"/>
      <c r="J276" s="56"/>
      <c r="K276" s="55"/>
      <c r="L276" s="55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</row>
    <row r="277" spans="1:33" ht="15.75" customHeight="1" x14ac:dyDescent="0.25">
      <c r="A277" s="54"/>
      <c r="B277" s="54"/>
      <c r="C277" s="56"/>
      <c r="D277" s="56"/>
      <c r="E277" s="57"/>
      <c r="F277" s="57"/>
      <c r="G277" s="56"/>
      <c r="H277" s="58"/>
      <c r="I277" s="55"/>
      <c r="J277" s="56"/>
      <c r="K277" s="55"/>
      <c r="L277" s="55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</row>
    <row r="278" spans="1:33" ht="15.75" customHeight="1" x14ac:dyDescent="0.25">
      <c r="A278" s="54"/>
      <c r="B278" s="54"/>
      <c r="C278" s="56"/>
      <c r="D278" s="56"/>
      <c r="E278" s="57"/>
      <c r="F278" s="57"/>
      <c r="G278" s="56"/>
      <c r="H278" s="58"/>
      <c r="I278" s="55"/>
      <c r="J278" s="56"/>
      <c r="K278" s="55"/>
      <c r="L278" s="55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</row>
    <row r="279" spans="1:33" ht="15.75" customHeight="1" x14ac:dyDescent="0.25">
      <c r="A279" s="54"/>
      <c r="B279" s="54"/>
      <c r="C279" s="56"/>
      <c r="D279" s="56"/>
      <c r="E279" s="57"/>
      <c r="F279" s="57"/>
      <c r="G279" s="56"/>
      <c r="H279" s="58"/>
      <c r="I279" s="55"/>
      <c r="J279" s="56"/>
      <c r="K279" s="55"/>
      <c r="L279" s="55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</row>
    <row r="280" spans="1:33" ht="15.75" customHeight="1" x14ac:dyDescent="0.25">
      <c r="A280" s="54"/>
      <c r="B280" s="54"/>
      <c r="C280" s="56"/>
      <c r="D280" s="56"/>
      <c r="E280" s="57"/>
      <c r="F280" s="57"/>
      <c r="G280" s="56"/>
      <c r="H280" s="58"/>
      <c r="I280" s="55"/>
      <c r="J280" s="56"/>
      <c r="K280" s="55"/>
      <c r="L280" s="55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</row>
    <row r="281" spans="1:33" ht="15.75" customHeight="1" x14ac:dyDescent="0.25">
      <c r="A281" s="54"/>
      <c r="B281" s="54"/>
      <c r="C281" s="56"/>
      <c r="D281" s="56"/>
      <c r="E281" s="57"/>
      <c r="F281" s="57"/>
      <c r="G281" s="56"/>
      <c r="H281" s="58"/>
      <c r="I281" s="55"/>
      <c r="J281" s="56"/>
      <c r="K281" s="55"/>
      <c r="L281" s="55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</row>
    <row r="282" spans="1:33" ht="15.75" customHeight="1" x14ac:dyDescent="0.25">
      <c r="A282" s="54"/>
      <c r="B282" s="54"/>
      <c r="C282" s="56"/>
      <c r="D282" s="56"/>
      <c r="E282" s="57"/>
      <c r="F282" s="57"/>
      <c r="G282" s="56"/>
      <c r="H282" s="58"/>
      <c r="I282" s="55"/>
      <c r="J282" s="56"/>
      <c r="K282" s="55"/>
      <c r="L282" s="55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</row>
    <row r="283" spans="1:33" ht="15.75" customHeight="1" x14ac:dyDescent="0.25">
      <c r="A283" s="54"/>
      <c r="B283" s="54"/>
      <c r="C283" s="56"/>
      <c r="D283" s="56"/>
      <c r="E283" s="57"/>
      <c r="F283" s="57"/>
      <c r="G283" s="56"/>
      <c r="H283" s="58"/>
      <c r="I283" s="55"/>
      <c r="J283" s="56"/>
      <c r="K283" s="55"/>
      <c r="L283" s="55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</row>
    <row r="284" spans="1:33" ht="15.75" customHeight="1" x14ac:dyDescent="0.25">
      <c r="A284" s="54"/>
      <c r="B284" s="54"/>
      <c r="C284" s="56"/>
      <c r="D284" s="56"/>
      <c r="E284" s="57"/>
      <c r="F284" s="57"/>
      <c r="G284" s="56"/>
      <c r="H284" s="58"/>
      <c r="I284" s="55"/>
      <c r="J284" s="56"/>
      <c r="K284" s="55"/>
      <c r="L284" s="55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</row>
    <row r="285" spans="1:33" ht="15.75" customHeight="1" x14ac:dyDescent="0.25">
      <c r="A285" s="54"/>
      <c r="B285" s="54"/>
      <c r="C285" s="56"/>
      <c r="D285" s="56"/>
      <c r="E285" s="57"/>
      <c r="F285" s="57"/>
      <c r="G285" s="56"/>
      <c r="H285" s="58"/>
      <c r="I285" s="55"/>
      <c r="J285" s="56"/>
      <c r="K285" s="55"/>
      <c r="L285" s="55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</row>
    <row r="286" spans="1:33" ht="15.75" customHeight="1" x14ac:dyDescent="0.25">
      <c r="A286" s="54"/>
      <c r="B286" s="54"/>
      <c r="C286" s="56"/>
      <c r="D286" s="56"/>
      <c r="E286" s="57"/>
      <c r="F286" s="57"/>
      <c r="G286" s="56"/>
      <c r="H286" s="58"/>
      <c r="I286" s="55"/>
      <c r="J286" s="56"/>
      <c r="K286" s="55"/>
      <c r="L286" s="55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</row>
    <row r="287" spans="1:33" ht="15.75" customHeight="1" x14ac:dyDescent="0.25">
      <c r="A287" s="54"/>
      <c r="B287" s="54"/>
      <c r="C287" s="56"/>
      <c r="D287" s="56"/>
      <c r="E287" s="57"/>
      <c r="F287" s="57"/>
      <c r="G287" s="56"/>
      <c r="H287" s="58"/>
      <c r="I287" s="55"/>
      <c r="J287" s="56"/>
      <c r="K287" s="55"/>
      <c r="L287" s="55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</row>
    <row r="288" spans="1:33" ht="15.75" customHeight="1" x14ac:dyDescent="0.25">
      <c r="A288" s="54"/>
      <c r="B288" s="54"/>
      <c r="C288" s="56"/>
      <c r="D288" s="56"/>
      <c r="E288" s="57"/>
      <c r="F288" s="57"/>
      <c r="G288" s="56"/>
      <c r="H288" s="58"/>
      <c r="I288" s="55"/>
      <c r="J288" s="56"/>
      <c r="K288" s="55"/>
      <c r="L288" s="55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</row>
    <row r="289" spans="1:33" ht="15.75" customHeight="1" x14ac:dyDescent="0.25">
      <c r="A289" s="54"/>
      <c r="B289" s="54"/>
      <c r="C289" s="56"/>
      <c r="D289" s="56"/>
      <c r="E289" s="57"/>
      <c r="F289" s="57"/>
      <c r="G289" s="56"/>
      <c r="H289" s="58"/>
      <c r="I289" s="55"/>
      <c r="J289" s="56"/>
      <c r="K289" s="55"/>
      <c r="L289" s="55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</row>
    <row r="290" spans="1:33" ht="15.75" customHeight="1" x14ac:dyDescent="0.25">
      <c r="A290" s="54"/>
      <c r="B290" s="54"/>
      <c r="C290" s="56"/>
      <c r="D290" s="56"/>
      <c r="E290" s="57"/>
      <c r="F290" s="57"/>
      <c r="G290" s="56"/>
      <c r="H290" s="58"/>
      <c r="I290" s="55"/>
      <c r="J290" s="56"/>
      <c r="K290" s="55"/>
      <c r="L290" s="55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</row>
    <row r="291" spans="1:33" ht="15.75" customHeight="1" x14ac:dyDescent="0.25">
      <c r="A291" s="54"/>
      <c r="B291" s="54"/>
      <c r="C291" s="56"/>
      <c r="D291" s="56"/>
      <c r="E291" s="57"/>
      <c r="F291" s="57"/>
      <c r="G291" s="56"/>
      <c r="H291" s="58"/>
      <c r="I291" s="55"/>
      <c r="J291" s="56"/>
      <c r="K291" s="55"/>
      <c r="L291" s="55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</row>
    <row r="292" spans="1:33" ht="15.75" customHeight="1" x14ac:dyDescent="0.25">
      <c r="A292" s="54"/>
      <c r="B292" s="54"/>
      <c r="C292" s="56"/>
      <c r="D292" s="56"/>
      <c r="E292" s="57"/>
      <c r="F292" s="57"/>
      <c r="G292" s="56"/>
      <c r="H292" s="58"/>
      <c r="I292" s="55"/>
      <c r="J292" s="56"/>
      <c r="K292" s="55"/>
      <c r="L292" s="55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</row>
    <row r="293" spans="1:33" ht="15.75" customHeight="1" x14ac:dyDescent="0.25">
      <c r="A293" s="54"/>
      <c r="B293" s="54"/>
      <c r="C293" s="56"/>
      <c r="D293" s="56"/>
      <c r="E293" s="57"/>
      <c r="F293" s="57"/>
      <c r="G293" s="56"/>
      <c r="H293" s="58"/>
      <c r="I293" s="55"/>
      <c r="J293" s="56"/>
      <c r="K293" s="55"/>
      <c r="L293" s="55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</row>
    <row r="294" spans="1:33" ht="15.75" customHeight="1" x14ac:dyDescent="0.25">
      <c r="A294" s="54"/>
      <c r="B294" s="54"/>
      <c r="C294" s="56"/>
      <c r="D294" s="56"/>
      <c r="E294" s="57"/>
      <c r="F294" s="57"/>
      <c r="G294" s="56"/>
      <c r="H294" s="58"/>
      <c r="I294" s="55"/>
      <c r="J294" s="56"/>
      <c r="K294" s="55"/>
      <c r="L294" s="55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</row>
    <row r="295" spans="1:33" ht="15.75" customHeight="1" x14ac:dyDescent="0.25">
      <c r="A295" s="54"/>
      <c r="B295" s="54"/>
      <c r="C295" s="56"/>
      <c r="D295" s="56"/>
      <c r="E295" s="57"/>
      <c r="F295" s="57"/>
      <c r="G295" s="56"/>
      <c r="H295" s="58"/>
      <c r="I295" s="55"/>
      <c r="J295" s="56"/>
      <c r="K295" s="55"/>
      <c r="L295" s="55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</row>
    <row r="296" spans="1:33" ht="15.75" customHeight="1" x14ac:dyDescent="0.25">
      <c r="A296" s="54"/>
      <c r="B296" s="54"/>
      <c r="C296" s="56"/>
      <c r="D296" s="56"/>
      <c r="E296" s="57"/>
      <c r="F296" s="57"/>
      <c r="G296" s="56"/>
      <c r="H296" s="58"/>
      <c r="I296" s="55"/>
      <c r="J296" s="56"/>
      <c r="K296" s="55"/>
      <c r="L296" s="55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</row>
    <row r="297" spans="1:33" ht="15.75" customHeight="1" x14ac:dyDescent="0.25">
      <c r="A297" s="54"/>
      <c r="B297" s="54"/>
      <c r="C297" s="56"/>
      <c r="D297" s="56"/>
      <c r="E297" s="57"/>
      <c r="F297" s="57"/>
      <c r="G297" s="56"/>
      <c r="H297" s="58"/>
      <c r="I297" s="55"/>
      <c r="J297" s="56"/>
      <c r="K297" s="55"/>
      <c r="L297" s="55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</row>
    <row r="298" spans="1:33" ht="15.75" customHeight="1" x14ac:dyDescent="0.25">
      <c r="A298" s="54"/>
      <c r="B298" s="54"/>
      <c r="C298" s="56"/>
      <c r="D298" s="56"/>
      <c r="E298" s="57"/>
      <c r="F298" s="57"/>
      <c r="G298" s="56"/>
      <c r="H298" s="58"/>
      <c r="I298" s="55"/>
      <c r="J298" s="56"/>
      <c r="K298" s="55"/>
      <c r="L298" s="55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</row>
    <row r="299" spans="1:33" ht="15.75" customHeight="1" x14ac:dyDescent="0.25">
      <c r="A299" s="54"/>
      <c r="B299" s="54"/>
      <c r="C299" s="56"/>
      <c r="D299" s="56"/>
      <c r="E299" s="57"/>
      <c r="F299" s="57"/>
      <c r="G299" s="56"/>
      <c r="H299" s="58"/>
      <c r="I299" s="55"/>
      <c r="J299" s="56"/>
      <c r="K299" s="55"/>
      <c r="L299" s="55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</row>
    <row r="300" spans="1:33" ht="15.75" customHeight="1" x14ac:dyDescent="0.25">
      <c r="A300" s="54"/>
      <c r="B300" s="54"/>
      <c r="C300" s="56"/>
      <c r="D300" s="56"/>
      <c r="E300" s="57"/>
      <c r="F300" s="57"/>
      <c r="G300" s="56"/>
      <c r="H300" s="58"/>
      <c r="I300" s="55"/>
      <c r="J300" s="56"/>
      <c r="K300" s="55"/>
      <c r="L300" s="55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</row>
    <row r="301" spans="1:33" ht="15.75" customHeight="1" x14ac:dyDescent="0.25">
      <c r="A301" s="54"/>
      <c r="B301" s="54"/>
      <c r="C301" s="56"/>
      <c r="D301" s="56"/>
      <c r="E301" s="57"/>
      <c r="F301" s="57"/>
      <c r="G301" s="56"/>
      <c r="H301" s="58"/>
      <c r="I301" s="55"/>
      <c r="J301" s="56"/>
      <c r="K301" s="55"/>
      <c r="L301" s="55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</row>
    <row r="302" spans="1:33" ht="15.75" customHeight="1" x14ac:dyDescent="0.25">
      <c r="A302" s="54"/>
      <c r="B302" s="54"/>
      <c r="C302" s="56"/>
      <c r="D302" s="56"/>
      <c r="E302" s="57"/>
      <c r="F302" s="57"/>
      <c r="G302" s="56"/>
      <c r="H302" s="58"/>
      <c r="I302" s="55"/>
      <c r="J302" s="56"/>
      <c r="K302" s="55"/>
      <c r="L302" s="55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</row>
    <row r="303" spans="1:33" ht="15.75" customHeight="1" x14ac:dyDescent="0.25">
      <c r="A303" s="54"/>
      <c r="B303" s="54"/>
      <c r="C303" s="56"/>
      <c r="D303" s="56"/>
      <c r="E303" s="57"/>
      <c r="F303" s="57"/>
      <c r="G303" s="56"/>
      <c r="H303" s="58"/>
      <c r="I303" s="55"/>
      <c r="J303" s="56"/>
      <c r="K303" s="55"/>
      <c r="L303" s="55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</row>
    <row r="304" spans="1:33" ht="15.75" customHeight="1" x14ac:dyDescent="0.25">
      <c r="A304" s="54"/>
      <c r="B304" s="54"/>
      <c r="C304" s="56"/>
      <c r="D304" s="56"/>
      <c r="E304" s="57"/>
      <c r="F304" s="57"/>
      <c r="G304" s="56"/>
      <c r="H304" s="58"/>
      <c r="I304" s="55"/>
      <c r="J304" s="56"/>
      <c r="K304" s="55"/>
      <c r="L304" s="55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</row>
    <row r="305" spans="1:33" ht="15.75" customHeight="1" x14ac:dyDescent="0.25">
      <c r="A305" s="54"/>
      <c r="B305" s="54"/>
      <c r="C305" s="56"/>
      <c r="D305" s="56"/>
      <c r="E305" s="57"/>
      <c r="F305" s="57"/>
      <c r="G305" s="56"/>
      <c r="H305" s="58"/>
      <c r="I305" s="55"/>
      <c r="J305" s="56"/>
      <c r="K305" s="55"/>
      <c r="L305" s="55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</row>
    <row r="306" spans="1:33" ht="15.75" customHeight="1" x14ac:dyDescent="0.25">
      <c r="A306" s="54"/>
      <c r="B306" s="54"/>
      <c r="C306" s="56"/>
      <c r="D306" s="56"/>
      <c r="E306" s="57"/>
      <c r="F306" s="57"/>
      <c r="G306" s="56"/>
      <c r="H306" s="58"/>
      <c r="I306" s="55"/>
      <c r="J306" s="56"/>
      <c r="K306" s="55"/>
      <c r="L306" s="55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</row>
    <row r="307" spans="1:33" ht="15.75" customHeight="1" x14ac:dyDescent="0.25">
      <c r="A307" s="54"/>
      <c r="B307" s="54"/>
      <c r="C307" s="56"/>
      <c r="D307" s="56"/>
      <c r="E307" s="57"/>
      <c r="F307" s="57"/>
      <c r="G307" s="56"/>
      <c r="H307" s="58"/>
      <c r="I307" s="55"/>
      <c r="J307" s="56"/>
      <c r="K307" s="55"/>
      <c r="L307" s="55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</row>
    <row r="308" spans="1:33" ht="15.75" customHeight="1" x14ac:dyDescent="0.25">
      <c r="A308" s="54"/>
      <c r="B308" s="54"/>
      <c r="C308" s="56"/>
      <c r="D308" s="56"/>
      <c r="E308" s="57"/>
      <c r="F308" s="57"/>
      <c r="G308" s="56"/>
      <c r="H308" s="58"/>
      <c r="I308" s="55"/>
      <c r="J308" s="56"/>
      <c r="K308" s="55"/>
      <c r="L308" s="55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</row>
    <row r="309" spans="1:33" ht="15.75" customHeight="1" x14ac:dyDescent="0.25">
      <c r="A309" s="54"/>
      <c r="B309" s="54"/>
      <c r="C309" s="56"/>
      <c r="D309" s="56"/>
      <c r="E309" s="57"/>
      <c r="F309" s="57"/>
      <c r="G309" s="56"/>
      <c r="H309" s="58"/>
      <c r="I309" s="55"/>
      <c r="J309" s="56"/>
      <c r="K309" s="55"/>
      <c r="L309" s="55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</row>
    <row r="310" spans="1:33" ht="15.75" customHeight="1" x14ac:dyDescent="0.25">
      <c r="A310" s="54"/>
      <c r="B310" s="54"/>
      <c r="C310" s="56"/>
      <c r="D310" s="56"/>
      <c r="E310" s="57"/>
      <c r="F310" s="57"/>
      <c r="G310" s="56"/>
      <c r="H310" s="58"/>
      <c r="I310" s="55"/>
      <c r="J310" s="56"/>
      <c r="K310" s="55"/>
      <c r="L310" s="55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</row>
    <row r="311" spans="1:33" ht="15.75" customHeight="1" x14ac:dyDescent="0.25">
      <c r="A311" s="54"/>
      <c r="B311" s="54"/>
      <c r="C311" s="56"/>
      <c r="D311" s="56"/>
      <c r="E311" s="57"/>
      <c r="F311" s="57"/>
      <c r="G311" s="56"/>
      <c r="H311" s="58"/>
      <c r="I311" s="55"/>
      <c r="J311" s="56"/>
      <c r="K311" s="55"/>
      <c r="L311" s="55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</row>
    <row r="312" spans="1:33" ht="15.75" customHeight="1" x14ac:dyDescent="0.25">
      <c r="A312" s="54"/>
      <c r="B312" s="54"/>
      <c r="C312" s="56"/>
      <c r="D312" s="56"/>
      <c r="E312" s="57"/>
      <c r="F312" s="57"/>
      <c r="G312" s="56"/>
      <c r="H312" s="58"/>
      <c r="I312" s="55"/>
      <c r="J312" s="56"/>
      <c r="K312" s="55"/>
      <c r="L312" s="55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</row>
    <row r="313" spans="1:33" ht="15.75" customHeight="1" x14ac:dyDescent="0.25">
      <c r="A313" s="54"/>
      <c r="B313" s="54"/>
      <c r="C313" s="56"/>
      <c r="D313" s="56"/>
      <c r="E313" s="57"/>
      <c r="F313" s="57"/>
      <c r="G313" s="56"/>
      <c r="H313" s="58"/>
      <c r="I313" s="55"/>
      <c r="J313" s="56"/>
      <c r="K313" s="55"/>
      <c r="L313" s="55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</row>
    <row r="314" spans="1:33" ht="15.75" customHeight="1" x14ac:dyDescent="0.25">
      <c r="A314" s="54"/>
      <c r="B314" s="54"/>
      <c r="C314" s="56"/>
      <c r="D314" s="56"/>
      <c r="E314" s="57"/>
      <c r="F314" s="57"/>
      <c r="G314" s="56"/>
      <c r="H314" s="58"/>
      <c r="I314" s="55"/>
      <c r="J314" s="56"/>
      <c r="K314" s="55"/>
      <c r="L314" s="55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</row>
    <row r="315" spans="1:33" ht="15.75" customHeight="1" x14ac:dyDescent="0.25">
      <c r="A315" s="54"/>
      <c r="B315" s="54"/>
      <c r="C315" s="56"/>
      <c r="D315" s="56"/>
      <c r="E315" s="57"/>
      <c r="F315" s="57"/>
      <c r="G315" s="56"/>
      <c r="H315" s="58"/>
      <c r="I315" s="55"/>
      <c r="J315" s="56"/>
      <c r="K315" s="55"/>
      <c r="L315" s="55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</row>
    <row r="316" spans="1:33" ht="15.75" customHeight="1" x14ac:dyDescent="0.25">
      <c r="A316" s="54"/>
      <c r="B316" s="54"/>
      <c r="C316" s="56"/>
      <c r="D316" s="56"/>
      <c r="E316" s="57"/>
      <c r="F316" s="57"/>
      <c r="G316" s="56"/>
      <c r="H316" s="58"/>
      <c r="I316" s="55"/>
      <c r="J316" s="56"/>
      <c r="K316" s="55"/>
      <c r="L316" s="55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</row>
    <row r="317" spans="1:33" ht="15.75" customHeight="1" x14ac:dyDescent="0.25">
      <c r="A317" s="54"/>
      <c r="B317" s="54"/>
      <c r="C317" s="56"/>
      <c r="D317" s="56"/>
      <c r="E317" s="57"/>
      <c r="F317" s="57"/>
      <c r="G317" s="56"/>
      <c r="H317" s="58"/>
      <c r="I317" s="55"/>
      <c r="J317" s="56"/>
      <c r="K317" s="55"/>
      <c r="L317" s="55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</row>
    <row r="318" spans="1:33" ht="15.75" customHeight="1" x14ac:dyDescent="0.25">
      <c r="A318" s="54"/>
      <c r="B318" s="54"/>
      <c r="C318" s="56"/>
      <c r="D318" s="56"/>
      <c r="E318" s="57"/>
      <c r="F318" s="57"/>
      <c r="G318" s="56"/>
      <c r="H318" s="58"/>
      <c r="I318" s="55"/>
      <c r="J318" s="56"/>
      <c r="K318" s="55"/>
      <c r="L318" s="55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</row>
    <row r="319" spans="1:33" ht="15.75" customHeight="1" x14ac:dyDescent="0.25">
      <c r="A319" s="54"/>
      <c r="B319" s="54"/>
      <c r="C319" s="56"/>
      <c r="D319" s="56"/>
      <c r="E319" s="57"/>
      <c r="F319" s="57"/>
      <c r="G319" s="56"/>
      <c r="H319" s="58"/>
      <c r="I319" s="55"/>
      <c r="J319" s="56"/>
      <c r="K319" s="55"/>
      <c r="L319" s="55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</row>
    <row r="320" spans="1:33" ht="15.75" customHeight="1" x14ac:dyDescent="0.25">
      <c r="A320" s="54"/>
      <c r="B320" s="54"/>
      <c r="C320" s="56"/>
      <c r="D320" s="56"/>
      <c r="E320" s="57"/>
      <c r="F320" s="57"/>
      <c r="G320" s="56"/>
      <c r="H320" s="58"/>
      <c r="I320" s="55"/>
      <c r="J320" s="56"/>
      <c r="K320" s="55"/>
      <c r="L320" s="55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</row>
    <row r="321" spans="1:33" ht="15.75" customHeight="1" x14ac:dyDescent="0.25">
      <c r="A321" s="54"/>
      <c r="B321" s="54"/>
      <c r="C321" s="56"/>
      <c r="D321" s="56"/>
      <c r="E321" s="57"/>
      <c r="F321" s="57"/>
      <c r="G321" s="56"/>
      <c r="H321" s="58"/>
      <c r="I321" s="55"/>
      <c r="J321" s="56"/>
      <c r="K321" s="55"/>
      <c r="L321" s="55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</row>
    <row r="322" spans="1:33" ht="15.75" customHeight="1" x14ac:dyDescent="0.25">
      <c r="A322" s="54"/>
      <c r="B322" s="54"/>
      <c r="C322" s="56"/>
      <c r="D322" s="56"/>
      <c r="E322" s="57"/>
      <c r="F322" s="57"/>
      <c r="G322" s="56"/>
      <c r="H322" s="58"/>
      <c r="I322" s="55"/>
      <c r="J322" s="56"/>
      <c r="K322" s="55"/>
      <c r="L322" s="55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</row>
    <row r="323" spans="1:33" ht="15.75" customHeight="1" x14ac:dyDescent="0.25">
      <c r="A323" s="54"/>
      <c r="B323" s="54"/>
      <c r="C323" s="56"/>
      <c r="D323" s="56"/>
      <c r="E323" s="57"/>
      <c r="F323" s="57"/>
      <c r="G323" s="56"/>
      <c r="H323" s="58"/>
      <c r="I323" s="55"/>
      <c r="J323" s="56"/>
      <c r="K323" s="55"/>
      <c r="L323" s="55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</row>
    <row r="324" spans="1:33" ht="15.75" customHeight="1" x14ac:dyDescent="0.25">
      <c r="A324" s="54"/>
      <c r="B324" s="54"/>
      <c r="C324" s="56"/>
      <c r="D324" s="56"/>
      <c r="E324" s="57"/>
      <c r="F324" s="57"/>
      <c r="G324" s="56"/>
      <c r="H324" s="58"/>
      <c r="I324" s="55"/>
      <c r="J324" s="56"/>
      <c r="K324" s="55"/>
      <c r="L324" s="55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</row>
    <row r="325" spans="1:33" ht="15.75" customHeight="1" x14ac:dyDescent="0.25">
      <c r="A325" s="54"/>
      <c r="B325" s="54"/>
      <c r="C325" s="56"/>
      <c r="D325" s="56"/>
      <c r="E325" s="57"/>
      <c r="F325" s="57"/>
      <c r="G325" s="56"/>
      <c r="H325" s="58"/>
      <c r="I325" s="55"/>
      <c r="J325" s="56"/>
      <c r="K325" s="55"/>
      <c r="L325" s="55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</row>
    <row r="326" spans="1:33" ht="15.75" customHeight="1" x14ac:dyDescent="0.25">
      <c r="A326" s="54"/>
      <c r="B326" s="54"/>
      <c r="C326" s="56"/>
      <c r="D326" s="56"/>
      <c r="E326" s="57"/>
      <c r="F326" s="57"/>
      <c r="G326" s="56"/>
      <c r="H326" s="58"/>
      <c r="I326" s="55"/>
      <c r="J326" s="56"/>
      <c r="K326" s="55"/>
      <c r="L326" s="55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</row>
    <row r="327" spans="1:33" ht="15.75" customHeight="1" x14ac:dyDescent="0.25">
      <c r="A327" s="54"/>
      <c r="B327" s="54"/>
      <c r="C327" s="56"/>
      <c r="D327" s="56"/>
      <c r="E327" s="57"/>
      <c r="F327" s="57"/>
      <c r="G327" s="56"/>
      <c r="H327" s="58"/>
      <c r="I327" s="55"/>
      <c r="J327" s="56"/>
      <c r="K327" s="55"/>
      <c r="L327" s="55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</row>
    <row r="328" spans="1:33" ht="15.75" customHeight="1" x14ac:dyDescent="0.25">
      <c r="A328" s="54"/>
      <c r="B328" s="54"/>
      <c r="C328" s="56"/>
      <c r="D328" s="56"/>
      <c r="E328" s="57"/>
      <c r="F328" s="57"/>
      <c r="G328" s="56"/>
      <c r="H328" s="58"/>
      <c r="I328" s="55"/>
      <c r="J328" s="56"/>
      <c r="K328" s="55"/>
      <c r="L328" s="55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</row>
    <row r="329" spans="1:33" ht="15.75" customHeight="1" x14ac:dyDescent="0.25">
      <c r="A329" s="54"/>
      <c r="B329" s="54"/>
      <c r="C329" s="56"/>
      <c r="D329" s="56"/>
      <c r="E329" s="57"/>
      <c r="F329" s="57"/>
      <c r="G329" s="56"/>
      <c r="H329" s="58"/>
      <c r="I329" s="55"/>
      <c r="J329" s="56"/>
      <c r="K329" s="55"/>
      <c r="L329" s="55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</row>
    <row r="330" spans="1:33" ht="15.75" customHeight="1" x14ac:dyDescent="0.25">
      <c r="A330" s="54"/>
      <c r="B330" s="54"/>
      <c r="C330" s="56"/>
      <c r="D330" s="56"/>
      <c r="E330" s="57"/>
      <c r="F330" s="57"/>
      <c r="G330" s="56"/>
      <c r="H330" s="58"/>
      <c r="I330" s="55"/>
      <c r="J330" s="56"/>
      <c r="K330" s="55"/>
      <c r="L330" s="55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</row>
    <row r="331" spans="1:33" ht="15.75" customHeight="1" x14ac:dyDescent="0.25">
      <c r="A331" s="54"/>
      <c r="B331" s="54"/>
      <c r="C331" s="56"/>
      <c r="D331" s="56"/>
      <c r="E331" s="57"/>
      <c r="F331" s="57"/>
      <c r="G331" s="56"/>
      <c r="H331" s="58"/>
      <c r="I331" s="55"/>
      <c r="J331" s="56"/>
      <c r="K331" s="55"/>
      <c r="L331" s="55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</row>
    <row r="332" spans="1:33" ht="15.75" customHeight="1" x14ac:dyDescent="0.25">
      <c r="A332" s="54"/>
      <c r="B332" s="54"/>
      <c r="C332" s="56"/>
      <c r="D332" s="56"/>
      <c r="E332" s="57"/>
      <c r="F332" s="57"/>
      <c r="G332" s="56"/>
      <c r="H332" s="58"/>
      <c r="I332" s="55"/>
      <c r="J332" s="56"/>
      <c r="K332" s="55"/>
      <c r="L332" s="55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</row>
    <row r="333" spans="1:33" ht="15.75" customHeight="1" x14ac:dyDescent="0.25">
      <c r="A333" s="54"/>
      <c r="B333" s="54"/>
      <c r="C333" s="56"/>
      <c r="D333" s="56"/>
      <c r="E333" s="57"/>
      <c r="F333" s="57"/>
      <c r="G333" s="56"/>
      <c r="H333" s="58"/>
      <c r="I333" s="55"/>
      <c r="J333" s="56"/>
      <c r="K333" s="55"/>
      <c r="L333" s="55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</row>
    <row r="334" spans="1:33" ht="15.75" customHeight="1" x14ac:dyDescent="0.25">
      <c r="A334" s="54"/>
      <c r="B334" s="54"/>
      <c r="C334" s="56"/>
      <c r="D334" s="56"/>
      <c r="E334" s="57"/>
      <c r="F334" s="57"/>
      <c r="G334" s="56"/>
      <c r="H334" s="58"/>
      <c r="I334" s="55"/>
      <c r="J334" s="56"/>
      <c r="K334" s="55"/>
      <c r="L334" s="55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</row>
    <row r="335" spans="1:33" ht="15.75" customHeight="1" x14ac:dyDescent="0.25">
      <c r="A335" s="54"/>
      <c r="B335" s="54"/>
      <c r="C335" s="56"/>
      <c r="D335" s="56"/>
      <c r="E335" s="57"/>
      <c r="F335" s="57"/>
      <c r="G335" s="56"/>
      <c r="H335" s="58"/>
      <c r="I335" s="55"/>
      <c r="J335" s="56"/>
      <c r="K335" s="55"/>
      <c r="L335" s="55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</row>
    <row r="336" spans="1:33" ht="15.75" customHeight="1" x14ac:dyDescent="0.25">
      <c r="A336" s="54"/>
      <c r="B336" s="54"/>
      <c r="C336" s="56"/>
      <c r="D336" s="56"/>
      <c r="E336" s="57"/>
      <c r="F336" s="57"/>
      <c r="G336" s="56"/>
      <c r="H336" s="58"/>
      <c r="I336" s="55"/>
      <c r="J336" s="56"/>
      <c r="K336" s="55"/>
      <c r="L336" s="55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</row>
    <row r="337" spans="1:33" ht="15.75" customHeight="1" x14ac:dyDescent="0.25">
      <c r="A337" s="54"/>
      <c r="B337" s="54"/>
      <c r="C337" s="56"/>
      <c r="D337" s="56"/>
      <c r="E337" s="57"/>
      <c r="F337" s="57"/>
      <c r="G337" s="56"/>
      <c r="H337" s="58"/>
      <c r="I337" s="55"/>
      <c r="J337" s="56"/>
      <c r="K337" s="55"/>
      <c r="L337" s="55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</row>
    <row r="338" spans="1:33" ht="15.75" customHeight="1" x14ac:dyDescent="0.25">
      <c r="A338" s="54"/>
      <c r="B338" s="54"/>
      <c r="C338" s="56"/>
      <c r="D338" s="56"/>
      <c r="E338" s="57"/>
      <c r="F338" s="57"/>
      <c r="G338" s="56"/>
      <c r="H338" s="58"/>
      <c r="I338" s="55"/>
      <c r="J338" s="56"/>
      <c r="K338" s="55"/>
      <c r="L338" s="55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</row>
    <row r="339" spans="1:33" ht="15.75" customHeight="1" x14ac:dyDescent="0.25">
      <c r="A339" s="54"/>
      <c r="B339" s="54"/>
      <c r="C339" s="56"/>
      <c r="D339" s="56"/>
      <c r="E339" s="57"/>
      <c r="F339" s="57"/>
      <c r="G339" s="56"/>
      <c r="H339" s="58"/>
      <c r="I339" s="55"/>
      <c r="J339" s="56"/>
      <c r="K339" s="55"/>
      <c r="L339" s="55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</row>
    <row r="340" spans="1:33" ht="15.75" customHeight="1" x14ac:dyDescent="0.25">
      <c r="A340" s="54"/>
      <c r="B340" s="54"/>
      <c r="C340" s="56"/>
      <c r="D340" s="56"/>
      <c r="E340" s="57"/>
      <c r="F340" s="57"/>
      <c r="G340" s="56"/>
      <c r="H340" s="58"/>
      <c r="I340" s="55"/>
      <c r="J340" s="56"/>
      <c r="K340" s="55"/>
      <c r="L340" s="55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</row>
    <row r="341" spans="1:33" ht="15.75" customHeight="1" x14ac:dyDescent="0.25">
      <c r="A341" s="54"/>
      <c r="B341" s="54"/>
      <c r="C341" s="56"/>
      <c r="D341" s="56"/>
      <c r="E341" s="57"/>
      <c r="F341" s="57"/>
      <c r="G341" s="56"/>
      <c r="H341" s="58"/>
      <c r="I341" s="55"/>
      <c r="J341" s="56"/>
      <c r="K341" s="55"/>
      <c r="L341" s="55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</row>
    <row r="342" spans="1:33" ht="15.75" customHeight="1" x14ac:dyDescent="0.25">
      <c r="A342" s="54"/>
      <c r="B342" s="54"/>
      <c r="C342" s="56"/>
      <c r="D342" s="56"/>
      <c r="E342" s="57"/>
      <c r="F342" s="57"/>
      <c r="G342" s="56"/>
      <c r="H342" s="58"/>
      <c r="I342" s="55"/>
      <c r="J342" s="56"/>
      <c r="K342" s="55"/>
      <c r="L342" s="55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</row>
    <row r="343" spans="1:33" ht="15.75" customHeight="1" x14ac:dyDescent="0.25">
      <c r="A343" s="54"/>
      <c r="B343" s="54"/>
      <c r="C343" s="56"/>
      <c r="D343" s="56"/>
      <c r="E343" s="57"/>
      <c r="F343" s="57"/>
      <c r="G343" s="56"/>
      <c r="H343" s="58"/>
      <c r="I343" s="55"/>
      <c r="J343" s="56"/>
      <c r="K343" s="55"/>
      <c r="L343" s="55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</row>
    <row r="344" spans="1:33" ht="15.75" customHeight="1" x14ac:dyDescent="0.25">
      <c r="A344" s="54"/>
      <c r="B344" s="54"/>
      <c r="C344" s="56"/>
      <c r="D344" s="56"/>
      <c r="E344" s="57"/>
      <c r="F344" s="57"/>
      <c r="G344" s="56"/>
      <c r="H344" s="58"/>
      <c r="I344" s="55"/>
      <c r="J344" s="56"/>
      <c r="K344" s="55"/>
      <c r="L344" s="55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</row>
    <row r="345" spans="1:33" ht="15.75" customHeight="1" x14ac:dyDescent="0.25">
      <c r="A345" s="54"/>
      <c r="B345" s="54"/>
      <c r="C345" s="56"/>
      <c r="D345" s="56"/>
      <c r="E345" s="57"/>
      <c r="F345" s="57"/>
      <c r="G345" s="56"/>
      <c r="H345" s="58"/>
      <c r="I345" s="55"/>
      <c r="J345" s="56"/>
      <c r="K345" s="55"/>
      <c r="L345" s="55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</row>
    <row r="346" spans="1:33" ht="15.75" customHeight="1" x14ac:dyDescent="0.25">
      <c r="A346" s="54"/>
      <c r="B346" s="54"/>
      <c r="C346" s="56"/>
      <c r="D346" s="56"/>
      <c r="E346" s="57"/>
      <c r="F346" s="57"/>
      <c r="G346" s="56"/>
      <c r="H346" s="58"/>
      <c r="I346" s="55"/>
      <c r="J346" s="56"/>
      <c r="K346" s="55"/>
      <c r="L346" s="55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</row>
    <row r="347" spans="1:33" ht="15.75" customHeight="1" x14ac:dyDescent="0.25">
      <c r="A347" s="54"/>
      <c r="B347" s="54"/>
      <c r="C347" s="56"/>
      <c r="D347" s="56"/>
      <c r="E347" s="57"/>
      <c r="F347" s="57"/>
      <c r="G347" s="56"/>
      <c r="H347" s="58"/>
      <c r="I347" s="55"/>
      <c r="J347" s="56"/>
      <c r="K347" s="55"/>
      <c r="L347" s="55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</row>
    <row r="348" spans="1:33" ht="15.75" customHeight="1" x14ac:dyDescent="0.25">
      <c r="A348" s="54"/>
      <c r="B348" s="54"/>
      <c r="C348" s="56"/>
      <c r="D348" s="56"/>
      <c r="E348" s="57"/>
      <c r="F348" s="57"/>
      <c r="G348" s="56"/>
      <c r="H348" s="58"/>
      <c r="I348" s="55"/>
      <c r="J348" s="56"/>
      <c r="K348" s="55"/>
      <c r="L348" s="55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</row>
    <row r="349" spans="1:33" ht="15.75" customHeight="1" x14ac:dyDescent="0.25">
      <c r="A349" s="54"/>
      <c r="B349" s="54"/>
      <c r="C349" s="56"/>
      <c r="D349" s="56"/>
      <c r="E349" s="57"/>
      <c r="F349" s="57"/>
      <c r="G349" s="56"/>
      <c r="H349" s="58"/>
      <c r="I349" s="55"/>
      <c r="J349" s="56"/>
      <c r="K349" s="55"/>
      <c r="L349" s="55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</row>
    <row r="350" spans="1:33" ht="15.75" customHeight="1" x14ac:dyDescent="0.25">
      <c r="A350" s="54"/>
      <c r="B350" s="54"/>
      <c r="C350" s="56"/>
      <c r="D350" s="56"/>
      <c r="E350" s="57"/>
      <c r="F350" s="57"/>
      <c r="G350" s="56"/>
      <c r="H350" s="58"/>
      <c r="I350" s="55"/>
      <c r="J350" s="56"/>
      <c r="K350" s="55"/>
      <c r="L350" s="55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</row>
    <row r="351" spans="1:33" ht="15.75" customHeight="1" x14ac:dyDescent="0.25">
      <c r="A351" s="54"/>
      <c r="B351" s="54"/>
      <c r="C351" s="56"/>
      <c r="D351" s="56"/>
      <c r="E351" s="57"/>
      <c r="F351" s="57"/>
      <c r="G351" s="56"/>
      <c r="H351" s="58"/>
      <c r="I351" s="55"/>
      <c r="J351" s="56"/>
      <c r="K351" s="55"/>
      <c r="L351" s="55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</row>
    <row r="352" spans="1:33" ht="15.75" customHeight="1" x14ac:dyDescent="0.25">
      <c r="A352" s="54"/>
      <c r="B352" s="54"/>
      <c r="C352" s="56"/>
      <c r="D352" s="56"/>
      <c r="E352" s="57"/>
      <c r="F352" s="57"/>
      <c r="G352" s="56"/>
      <c r="H352" s="58"/>
      <c r="I352" s="55"/>
      <c r="J352" s="56"/>
      <c r="K352" s="55"/>
      <c r="L352" s="55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</row>
    <row r="353" spans="1:33" ht="15.75" customHeight="1" x14ac:dyDescent="0.25">
      <c r="A353" s="54"/>
      <c r="B353" s="54"/>
      <c r="C353" s="56"/>
      <c r="D353" s="56"/>
      <c r="E353" s="57"/>
      <c r="F353" s="57"/>
      <c r="G353" s="56"/>
      <c r="H353" s="58"/>
      <c r="I353" s="55"/>
      <c r="J353" s="56"/>
      <c r="K353" s="55"/>
      <c r="L353" s="55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</row>
    <row r="354" spans="1:33" ht="15.75" customHeight="1" x14ac:dyDescent="0.25">
      <c r="A354" s="54"/>
      <c r="B354" s="54"/>
      <c r="C354" s="56"/>
      <c r="D354" s="56"/>
      <c r="E354" s="57"/>
      <c r="F354" s="57"/>
      <c r="G354" s="56"/>
      <c r="H354" s="58"/>
      <c r="I354" s="55"/>
      <c r="J354" s="56"/>
      <c r="K354" s="55"/>
      <c r="L354" s="55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</row>
    <row r="355" spans="1:33" ht="15.75" customHeight="1" x14ac:dyDescent="0.25">
      <c r="A355" s="54"/>
      <c r="B355" s="54"/>
      <c r="C355" s="56"/>
      <c r="D355" s="56"/>
      <c r="E355" s="57"/>
      <c r="F355" s="57"/>
      <c r="G355" s="56"/>
      <c r="H355" s="58"/>
      <c r="I355" s="55"/>
      <c r="J355" s="56"/>
      <c r="K355" s="55"/>
      <c r="L355" s="55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</row>
    <row r="356" spans="1:33" ht="15.75" customHeight="1" x14ac:dyDescent="0.25">
      <c r="A356" s="54"/>
      <c r="B356" s="54"/>
      <c r="C356" s="56"/>
      <c r="D356" s="56"/>
      <c r="E356" s="57"/>
      <c r="F356" s="57"/>
      <c r="G356" s="56"/>
      <c r="H356" s="58"/>
      <c r="I356" s="55"/>
      <c r="J356" s="56"/>
      <c r="K356" s="55"/>
      <c r="L356" s="55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</row>
    <row r="357" spans="1:33" ht="15.75" customHeight="1" x14ac:dyDescent="0.25">
      <c r="A357" s="54"/>
      <c r="B357" s="54"/>
      <c r="C357" s="56"/>
      <c r="D357" s="56"/>
      <c r="E357" s="57"/>
      <c r="F357" s="57"/>
      <c r="G357" s="56"/>
      <c r="H357" s="58"/>
      <c r="I357" s="55"/>
      <c r="J357" s="56"/>
      <c r="K357" s="55"/>
      <c r="L357" s="55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</row>
    <row r="358" spans="1:33" ht="15.75" customHeight="1" x14ac:dyDescent="0.25">
      <c r="A358" s="54"/>
      <c r="B358" s="54"/>
      <c r="C358" s="56"/>
      <c r="D358" s="56"/>
      <c r="E358" s="57"/>
      <c r="F358" s="57"/>
      <c r="G358" s="56"/>
      <c r="H358" s="58"/>
      <c r="I358" s="55"/>
      <c r="J358" s="56"/>
      <c r="K358" s="55"/>
      <c r="L358" s="55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</row>
    <row r="359" spans="1:33" ht="15.75" customHeight="1" x14ac:dyDescent="0.25">
      <c r="A359" s="54"/>
      <c r="B359" s="54"/>
      <c r="C359" s="56"/>
      <c r="D359" s="56"/>
      <c r="E359" s="57"/>
      <c r="F359" s="57"/>
      <c r="G359" s="56"/>
      <c r="H359" s="58"/>
      <c r="I359" s="55"/>
      <c r="J359" s="56"/>
      <c r="K359" s="55"/>
      <c r="L359" s="55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</row>
    <row r="360" spans="1:33" ht="15.75" customHeight="1" x14ac:dyDescent="0.25">
      <c r="A360" s="54"/>
      <c r="B360" s="54"/>
      <c r="C360" s="56"/>
      <c r="D360" s="56"/>
      <c r="E360" s="57"/>
      <c r="F360" s="57"/>
      <c r="G360" s="56"/>
      <c r="H360" s="58"/>
      <c r="I360" s="55"/>
      <c r="J360" s="56"/>
      <c r="K360" s="55"/>
      <c r="L360" s="55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</row>
    <row r="361" spans="1:33" ht="15.75" customHeight="1" x14ac:dyDescent="0.25">
      <c r="A361" s="54"/>
      <c r="B361" s="54"/>
      <c r="C361" s="56"/>
      <c r="D361" s="56"/>
      <c r="E361" s="57"/>
      <c r="F361" s="57"/>
      <c r="G361" s="56"/>
      <c r="H361" s="58"/>
      <c r="I361" s="55"/>
      <c r="J361" s="56"/>
      <c r="K361" s="55"/>
      <c r="L361" s="55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</row>
    <row r="362" spans="1:33" ht="15.75" customHeight="1" x14ac:dyDescent="0.25">
      <c r="A362" s="54"/>
      <c r="B362" s="54"/>
      <c r="C362" s="56"/>
      <c r="D362" s="56"/>
      <c r="E362" s="57"/>
      <c r="F362" s="57"/>
      <c r="G362" s="56"/>
      <c r="H362" s="58"/>
      <c r="I362" s="55"/>
      <c r="J362" s="56"/>
      <c r="K362" s="55"/>
      <c r="L362" s="55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</row>
    <row r="363" spans="1:33" ht="15.75" customHeight="1" x14ac:dyDescent="0.25">
      <c r="A363" s="54"/>
      <c r="B363" s="54"/>
      <c r="C363" s="56"/>
      <c r="D363" s="56"/>
      <c r="E363" s="57"/>
      <c r="F363" s="57"/>
      <c r="G363" s="56"/>
      <c r="H363" s="58"/>
      <c r="I363" s="55"/>
      <c r="J363" s="56"/>
      <c r="K363" s="55"/>
      <c r="L363" s="55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</row>
    <row r="364" spans="1:33" ht="15.75" customHeight="1" x14ac:dyDescent="0.25">
      <c r="A364" s="54"/>
      <c r="B364" s="54"/>
      <c r="C364" s="56"/>
      <c r="D364" s="56"/>
      <c r="E364" s="57"/>
      <c r="F364" s="57"/>
      <c r="G364" s="56"/>
      <c r="H364" s="58"/>
      <c r="I364" s="55"/>
      <c r="J364" s="56"/>
      <c r="K364" s="55"/>
      <c r="L364" s="55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</row>
    <row r="365" spans="1:33" ht="15.75" customHeight="1" x14ac:dyDescent="0.25">
      <c r="A365" s="54"/>
      <c r="B365" s="54"/>
      <c r="C365" s="56"/>
      <c r="D365" s="56"/>
      <c r="E365" s="57"/>
      <c r="F365" s="57"/>
      <c r="G365" s="56"/>
      <c r="H365" s="58"/>
      <c r="I365" s="55"/>
      <c r="J365" s="56"/>
      <c r="K365" s="55"/>
      <c r="L365" s="55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</row>
    <row r="366" spans="1:33" ht="15.75" customHeight="1" x14ac:dyDescent="0.25">
      <c r="A366" s="54"/>
      <c r="B366" s="54"/>
      <c r="C366" s="56"/>
      <c r="D366" s="56"/>
      <c r="E366" s="57"/>
      <c r="F366" s="57"/>
      <c r="G366" s="56"/>
      <c r="H366" s="58"/>
      <c r="I366" s="55"/>
      <c r="J366" s="56"/>
      <c r="K366" s="55"/>
      <c r="L366" s="55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</row>
    <row r="367" spans="1:33" ht="15.75" customHeight="1" x14ac:dyDescent="0.25">
      <c r="A367" s="54"/>
      <c r="B367" s="54"/>
      <c r="C367" s="56"/>
      <c r="D367" s="56"/>
      <c r="E367" s="57"/>
      <c r="F367" s="57"/>
      <c r="G367" s="56"/>
      <c r="H367" s="58"/>
      <c r="I367" s="55"/>
      <c r="J367" s="56"/>
      <c r="K367" s="55"/>
      <c r="L367" s="55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</row>
    <row r="368" spans="1:33" ht="15.75" customHeight="1" x14ac:dyDescent="0.25">
      <c r="A368" s="54"/>
      <c r="B368" s="54"/>
      <c r="C368" s="56"/>
      <c r="D368" s="56"/>
      <c r="E368" s="57"/>
      <c r="F368" s="57"/>
      <c r="G368" s="56"/>
      <c r="H368" s="58"/>
      <c r="I368" s="55"/>
      <c r="J368" s="56"/>
      <c r="K368" s="55"/>
      <c r="L368" s="55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</row>
    <row r="369" spans="1:33" ht="15.75" customHeight="1" x14ac:dyDescent="0.25">
      <c r="A369" s="54"/>
      <c r="B369" s="54"/>
      <c r="C369" s="56"/>
      <c r="D369" s="56"/>
      <c r="E369" s="57"/>
      <c r="F369" s="57"/>
      <c r="G369" s="56"/>
      <c r="H369" s="58"/>
      <c r="I369" s="55"/>
      <c r="J369" s="56"/>
      <c r="K369" s="55"/>
      <c r="L369" s="55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</row>
    <row r="370" spans="1:33" ht="15.75" customHeight="1" x14ac:dyDescent="0.25">
      <c r="A370" s="54"/>
      <c r="B370" s="54"/>
      <c r="C370" s="56"/>
      <c r="D370" s="56"/>
      <c r="E370" s="57"/>
      <c r="F370" s="57"/>
      <c r="G370" s="56"/>
      <c r="H370" s="58"/>
      <c r="I370" s="55"/>
      <c r="J370" s="56"/>
      <c r="K370" s="55"/>
      <c r="L370" s="55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</row>
    <row r="371" spans="1:33" ht="15.75" customHeight="1" x14ac:dyDescent="0.25">
      <c r="A371" s="54"/>
      <c r="B371" s="54"/>
      <c r="C371" s="56"/>
      <c r="D371" s="56"/>
      <c r="E371" s="57"/>
      <c r="F371" s="57"/>
      <c r="G371" s="56"/>
      <c r="H371" s="58"/>
      <c r="I371" s="55"/>
      <c r="J371" s="56"/>
      <c r="K371" s="55"/>
      <c r="L371" s="55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</row>
    <row r="372" spans="1:33" ht="15.75" customHeight="1" x14ac:dyDescent="0.25">
      <c r="A372" s="54"/>
      <c r="B372" s="54"/>
      <c r="C372" s="56"/>
      <c r="D372" s="56"/>
      <c r="E372" s="57"/>
      <c r="F372" s="57"/>
      <c r="G372" s="56"/>
      <c r="H372" s="58"/>
      <c r="I372" s="55"/>
      <c r="J372" s="56"/>
      <c r="K372" s="55"/>
      <c r="L372" s="55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</row>
    <row r="373" spans="1:33" ht="15.75" customHeight="1" x14ac:dyDescent="0.25">
      <c r="A373" s="54"/>
      <c r="B373" s="54"/>
      <c r="C373" s="56"/>
      <c r="D373" s="56"/>
      <c r="E373" s="57"/>
      <c r="F373" s="57"/>
      <c r="G373" s="56"/>
      <c r="H373" s="58"/>
      <c r="I373" s="55"/>
      <c r="J373" s="56"/>
      <c r="K373" s="55"/>
      <c r="L373" s="55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</row>
    <row r="374" spans="1:33" ht="15.75" customHeight="1" x14ac:dyDescent="0.25">
      <c r="A374" s="54"/>
      <c r="B374" s="54"/>
      <c r="C374" s="56"/>
      <c r="D374" s="56"/>
      <c r="E374" s="57"/>
      <c r="F374" s="57"/>
      <c r="G374" s="56"/>
      <c r="H374" s="58"/>
      <c r="I374" s="55"/>
      <c r="J374" s="56"/>
      <c r="K374" s="55"/>
      <c r="L374" s="55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</row>
    <row r="375" spans="1:33" ht="15.75" customHeight="1" x14ac:dyDescent="0.25">
      <c r="A375" s="54"/>
      <c r="B375" s="54"/>
      <c r="C375" s="56"/>
      <c r="D375" s="56"/>
      <c r="E375" s="57"/>
      <c r="F375" s="57"/>
      <c r="G375" s="56"/>
      <c r="H375" s="58"/>
      <c r="I375" s="55"/>
      <c r="J375" s="56"/>
      <c r="K375" s="55"/>
      <c r="L375" s="55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</row>
    <row r="376" spans="1:33" ht="15.75" customHeight="1" x14ac:dyDescent="0.25">
      <c r="A376" s="54"/>
      <c r="B376" s="54"/>
      <c r="C376" s="56"/>
      <c r="D376" s="56"/>
      <c r="E376" s="57"/>
      <c r="F376" s="57"/>
      <c r="G376" s="56"/>
      <c r="H376" s="58"/>
      <c r="I376" s="55"/>
      <c r="J376" s="56"/>
      <c r="K376" s="55"/>
      <c r="L376" s="55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</row>
    <row r="377" spans="1:33" ht="15.75" customHeight="1" x14ac:dyDescent="0.25">
      <c r="A377" s="54"/>
      <c r="B377" s="54"/>
      <c r="C377" s="56"/>
      <c r="D377" s="56"/>
      <c r="E377" s="57"/>
      <c r="F377" s="57"/>
      <c r="G377" s="56"/>
      <c r="H377" s="58"/>
      <c r="I377" s="55"/>
      <c r="J377" s="56"/>
      <c r="K377" s="55"/>
      <c r="L377" s="55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</row>
    <row r="378" spans="1:33" ht="15.75" customHeight="1" x14ac:dyDescent="0.25">
      <c r="A378" s="54"/>
      <c r="B378" s="54"/>
      <c r="C378" s="56"/>
      <c r="D378" s="56"/>
      <c r="E378" s="57"/>
      <c r="F378" s="57"/>
      <c r="G378" s="56"/>
      <c r="H378" s="58"/>
      <c r="I378" s="55"/>
      <c r="J378" s="56"/>
      <c r="K378" s="55"/>
      <c r="L378" s="55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</row>
    <row r="379" spans="1:33" ht="15.75" customHeight="1" x14ac:dyDescent="0.25">
      <c r="A379" s="54"/>
      <c r="B379" s="54"/>
      <c r="C379" s="56"/>
      <c r="D379" s="56"/>
      <c r="E379" s="57"/>
      <c r="F379" s="57"/>
      <c r="G379" s="56"/>
      <c r="H379" s="58"/>
      <c r="I379" s="55"/>
      <c r="J379" s="56"/>
      <c r="K379" s="55"/>
      <c r="L379" s="55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</row>
    <row r="380" spans="1:33" ht="15.75" customHeight="1" x14ac:dyDescent="0.25">
      <c r="A380" s="54"/>
      <c r="B380" s="54"/>
      <c r="C380" s="56"/>
      <c r="D380" s="56"/>
      <c r="E380" s="57"/>
      <c r="F380" s="57"/>
      <c r="G380" s="56"/>
      <c r="H380" s="58"/>
      <c r="I380" s="55"/>
      <c r="J380" s="56"/>
      <c r="K380" s="55"/>
      <c r="L380" s="55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</row>
    <row r="381" spans="1:33" ht="15.75" customHeight="1" x14ac:dyDescent="0.25">
      <c r="A381" s="54"/>
      <c r="B381" s="54"/>
      <c r="C381" s="56"/>
      <c r="D381" s="56"/>
      <c r="E381" s="57"/>
      <c r="F381" s="57"/>
      <c r="G381" s="56"/>
      <c r="H381" s="58"/>
      <c r="I381" s="55"/>
      <c r="J381" s="56"/>
      <c r="K381" s="55"/>
      <c r="L381" s="55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</row>
    <row r="382" spans="1:33" ht="15.75" customHeight="1" x14ac:dyDescent="0.25">
      <c r="A382" s="54"/>
      <c r="B382" s="54"/>
      <c r="C382" s="56"/>
      <c r="D382" s="56"/>
      <c r="E382" s="57"/>
      <c r="F382" s="57"/>
      <c r="G382" s="56"/>
      <c r="H382" s="58"/>
      <c r="I382" s="55"/>
      <c r="J382" s="56"/>
      <c r="K382" s="55"/>
      <c r="L382" s="55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</row>
    <row r="383" spans="1:33" ht="15.75" customHeight="1" x14ac:dyDescent="0.25">
      <c r="A383" s="54"/>
      <c r="B383" s="54"/>
      <c r="C383" s="56"/>
      <c r="D383" s="56"/>
      <c r="E383" s="57"/>
      <c r="F383" s="57"/>
      <c r="G383" s="56"/>
      <c r="H383" s="58"/>
      <c r="I383" s="55"/>
      <c r="J383" s="56"/>
      <c r="K383" s="55"/>
      <c r="L383" s="55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</row>
    <row r="384" spans="1:33" ht="15.75" customHeight="1" x14ac:dyDescent="0.25">
      <c r="A384" s="54"/>
      <c r="B384" s="54"/>
      <c r="C384" s="56"/>
      <c r="D384" s="56"/>
      <c r="E384" s="57"/>
      <c r="F384" s="57"/>
      <c r="G384" s="56"/>
      <c r="H384" s="58"/>
      <c r="I384" s="55"/>
      <c r="J384" s="56"/>
      <c r="K384" s="55"/>
      <c r="L384" s="55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</row>
    <row r="385" spans="1:33" ht="15.75" customHeight="1" x14ac:dyDescent="0.25">
      <c r="A385" s="54"/>
      <c r="B385" s="54"/>
      <c r="C385" s="56"/>
      <c r="D385" s="56"/>
      <c r="E385" s="57"/>
      <c r="F385" s="57"/>
      <c r="G385" s="56"/>
      <c r="H385" s="58"/>
      <c r="I385" s="55"/>
      <c r="J385" s="56"/>
      <c r="K385" s="55"/>
      <c r="L385" s="55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</row>
    <row r="386" spans="1:33" ht="15.75" customHeight="1" x14ac:dyDescent="0.25">
      <c r="A386" s="54"/>
      <c r="B386" s="54"/>
      <c r="C386" s="56"/>
      <c r="D386" s="56"/>
      <c r="E386" s="57"/>
      <c r="F386" s="57"/>
      <c r="G386" s="56"/>
      <c r="H386" s="58"/>
      <c r="I386" s="55"/>
      <c r="J386" s="56"/>
      <c r="K386" s="55"/>
      <c r="L386" s="55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</row>
    <row r="387" spans="1:33" ht="15.75" customHeight="1" x14ac:dyDescent="0.25">
      <c r="A387" s="54"/>
      <c r="B387" s="54"/>
      <c r="C387" s="56"/>
      <c r="D387" s="56"/>
      <c r="E387" s="57"/>
      <c r="F387" s="57"/>
      <c r="G387" s="56"/>
      <c r="H387" s="58"/>
      <c r="I387" s="55"/>
      <c r="J387" s="56"/>
      <c r="K387" s="55"/>
      <c r="L387" s="55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</row>
    <row r="388" spans="1:33" ht="15.75" customHeight="1" x14ac:dyDescent="0.25">
      <c r="A388" s="54"/>
      <c r="B388" s="54"/>
      <c r="C388" s="56"/>
      <c r="D388" s="56"/>
      <c r="E388" s="57"/>
      <c r="F388" s="57"/>
      <c r="G388" s="56"/>
      <c r="H388" s="58"/>
      <c r="I388" s="55"/>
      <c r="J388" s="56"/>
      <c r="K388" s="55"/>
      <c r="L388" s="55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</row>
    <row r="389" spans="1:33" ht="15.75" customHeight="1" x14ac:dyDescent="0.25">
      <c r="A389" s="54"/>
      <c r="B389" s="54"/>
      <c r="C389" s="56"/>
      <c r="D389" s="56"/>
      <c r="E389" s="57"/>
      <c r="F389" s="57"/>
      <c r="G389" s="56"/>
      <c r="H389" s="58"/>
      <c r="I389" s="55"/>
      <c r="J389" s="56"/>
      <c r="K389" s="55"/>
      <c r="L389" s="55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</row>
    <row r="390" spans="1:33" ht="15.75" customHeight="1" x14ac:dyDescent="0.25">
      <c r="A390" s="54"/>
      <c r="B390" s="54"/>
      <c r="C390" s="56"/>
      <c r="D390" s="56"/>
      <c r="E390" s="57"/>
      <c r="F390" s="57"/>
      <c r="G390" s="56"/>
      <c r="H390" s="58"/>
      <c r="I390" s="55"/>
      <c r="J390" s="56"/>
      <c r="K390" s="55"/>
      <c r="L390" s="55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</row>
    <row r="391" spans="1:33" ht="15.75" customHeight="1" x14ac:dyDescent="0.25">
      <c r="A391" s="54"/>
      <c r="B391" s="54"/>
      <c r="C391" s="56"/>
      <c r="D391" s="56"/>
      <c r="E391" s="57"/>
      <c r="F391" s="57"/>
      <c r="G391" s="56"/>
      <c r="H391" s="58"/>
      <c r="I391" s="55"/>
      <c r="J391" s="56"/>
      <c r="K391" s="55"/>
      <c r="L391" s="55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</row>
    <row r="392" spans="1:33" ht="15.75" customHeight="1" x14ac:dyDescent="0.25">
      <c r="A392" s="54"/>
      <c r="B392" s="54"/>
      <c r="C392" s="56"/>
      <c r="D392" s="56"/>
      <c r="E392" s="57"/>
      <c r="F392" s="57"/>
      <c r="G392" s="56"/>
      <c r="H392" s="58"/>
      <c r="I392" s="55"/>
      <c r="J392" s="56"/>
      <c r="K392" s="55"/>
      <c r="L392" s="55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</row>
    <row r="393" spans="1:33" ht="15.75" customHeight="1" x14ac:dyDescent="0.25">
      <c r="A393" s="54"/>
      <c r="B393" s="54"/>
      <c r="C393" s="56"/>
      <c r="D393" s="56"/>
      <c r="E393" s="57"/>
      <c r="F393" s="57"/>
      <c r="G393" s="56"/>
      <c r="H393" s="58"/>
      <c r="I393" s="55"/>
      <c r="J393" s="56"/>
      <c r="K393" s="55"/>
      <c r="L393" s="55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</row>
    <row r="394" spans="1:33" ht="15.75" customHeight="1" x14ac:dyDescent="0.25">
      <c r="A394" s="54"/>
      <c r="B394" s="54"/>
      <c r="C394" s="56"/>
      <c r="D394" s="56"/>
      <c r="E394" s="57"/>
      <c r="F394" s="57"/>
      <c r="G394" s="56"/>
      <c r="H394" s="58"/>
      <c r="I394" s="55"/>
      <c r="J394" s="56"/>
      <c r="K394" s="55"/>
      <c r="L394" s="55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</row>
    <row r="395" spans="1:33" ht="15.75" customHeight="1" x14ac:dyDescent="0.25">
      <c r="A395" s="54"/>
      <c r="B395" s="54"/>
      <c r="C395" s="56"/>
      <c r="D395" s="56"/>
      <c r="E395" s="57"/>
      <c r="F395" s="57"/>
      <c r="G395" s="56"/>
      <c r="H395" s="58"/>
      <c r="I395" s="55"/>
      <c r="J395" s="56"/>
      <c r="K395" s="55"/>
      <c r="L395" s="55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</row>
    <row r="396" spans="1:33" ht="15.75" customHeight="1" x14ac:dyDescent="0.25">
      <c r="A396" s="54"/>
      <c r="B396" s="54"/>
      <c r="C396" s="56"/>
      <c r="D396" s="56"/>
      <c r="E396" s="57"/>
      <c r="F396" s="57"/>
      <c r="G396" s="56"/>
      <c r="H396" s="58"/>
      <c r="I396" s="55"/>
      <c r="J396" s="56"/>
      <c r="K396" s="55"/>
      <c r="L396" s="55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</row>
    <row r="397" spans="1:33" ht="15.75" customHeight="1" x14ac:dyDescent="0.25">
      <c r="A397" s="54"/>
      <c r="B397" s="54"/>
      <c r="C397" s="56"/>
      <c r="D397" s="56"/>
      <c r="E397" s="57"/>
      <c r="F397" s="57"/>
      <c r="G397" s="56"/>
      <c r="H397" s="58"/>
      <c r="I397" s="55"/>
      <c r="J397" s="56"/>
      <c r="K397" s="55"/>
      <c r="L397" s="55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</row>
    <row r="398" spans="1:33" ht="15.75" customHeight="1" x14ac:dyDescent="0.25">
      <c r="A398" s="54"/>
      <c r="B398" s="54"/>
      <c r="C398" s="56"/>
      <c r="D398" s="56"/>
      <c r="E398" s="57"/>
      <c r="F398" s="57"/>
      <c r="G398" s="56"/>
      <c r="H398" s="58"/>
      <c r="I398" s="55"/>
      <c r="J398" s="56"/>
      <c r="K398" s="55"/>
      <c r="L398" s="55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</row>
    <row r="399" spans="1:33" ht="15.75" customHeight="1" x14ac:dyDescent="0.25">
      <c r="A399" s="54"/>
      <c r="B399" s="54"/>
      <c r="C399" s="56"/>
      <c r="D399" s="56"/>
      <c r="E399" s="57"/>
      <c r="F399" s="57"/>
      <c r="G399" s="56"/>
      <c r="H399" s="58"/>
      <c r="I399" s="55"/>
      <c r="J399" s="56"/>
      <c r="K399" s="55"/>
      <c r="L399" s="55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</row>
    <row r="400" spans="1:33" ht="15.75" customHeight="1" x14ac:dyDescent="0.25">
      <c r="A400" s="54"/>
      <c r="B400" s="54"/>
      <c r="C400" s="56"/>
      <c r="D400" s="56"/>
      <c r="E400" s="57"/>
      <c r="F400" s="57"/>
      <c r="G400" s="56"/>
      <c r="H400" s="58"/>
      <c r="I400" s="55"/>
      <c r="J400" s="56"/>
      <c r="K400" s="55"/>
      <c r="L400" s="55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</row>
    <row r="401" spans="1:33" ht="15.75" customHeight="1" x14ac:dyDescent="0.25">
      <c r="A401" s="54"/>
      <c r="B401" s="54"/>
      <c r="C401" s="56"/>
      <c r="D401" s="56"/>
      <c r="E401" s="57"/>
      <c r="F401" s="57"/>
      <c r="G401" s="56"/>
      <c r="H401" s="58"/>
      <c r="I401" s="55"/>
      <c r="J401" s="56"/>
      <c r="K401" s="55"/>
      <c r="L401" s="55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</row>
    <row r="402" spans="1:33" ht="15.75" customHeight="1" x14ac:dyDescent="0.25">
      <c r="A402" s="54"/>
      <c r="B402" s="54"/>
      <c r="C402" s="56"/>
      <c r="D402" s="56"/>
      <c r="E402" s="57"/>
      <c r="F402" s="57"/>
      <c r="G402" s="56"/>
      <c r="H402" s="58"/>
      <c r="I402" s="55"/>
      <c r="J402" s="56"/>
      <c r="K402" s="55"/>
      <c r="L402" s="55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</row>
    <row r="403" spans="1:33" ht="15.75" customHeight="1" x14ac:dyDescent="0.25">
      <c r="A403" s="54"/>
      <c r="B403" s="54"/>
      <c r="C403" s="56"/>
      <c r="D403" s="56"/>
      <c r="E403" s="57"/>
      <c r="F403" s="57"/>
      <c r="G403" s="56"/>
      <c r="H403" s="58"/>
      <c r="I403" s="55"/>
      <c r="J403" s="56"/>
      <c r="K403" s="55"/>
      <c r="L403" s="55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</row>
    <row r="404" spans="1:33" ht="15.75" customHeight="1" x14ac:dyDescent="0.25">
      <c r="A404" s="54"/>
      <c r="B404" s="54"/>
      <c r="C404" s="56"/>
      <c r="D404" s="56"/>
      <c r="E404" s="57"/>
      <c r="F404" s="57"/>
      <c r="G404" s="56"/>
      <c r="H404" s="58"/>
      <c r="I404" s="55"/>
      <c r="J404" s="56"/>
      <c r="K404" s="55"/>
      <c r="L404" s="55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</row>
    <row r="405" spans="1:33" ht="15.75" customHeight="1" x14ac:dyDescent="0.25">
      <c r="A405" s="54"/>
      <c r="B405" s="54"/>
      <c r="C405" s="56"/>
      <c r="D405" s="56"/>
      <c r="E405" s="57"/>
      <c r="F405" s="57"/>
      <c r="G405" s="56"/>
      <c r="H405" s="58"/>
      <c r="I405" s="55"/>
      <c r="J405" s="56"/>
      <c r="K405" s="55"/>
      <c r="L405" s="55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</row>
    <row r="406" spans="1:33" ht="15.75" customHeight="1" x14ac:dyDescent="0.25">
      <c r="A406" s="54"/>
      <c r="B406" s="54"/>
      <c r="C406" s="56"/>
      <c r="D406" s="56"/>
      <c r="E406" s="57"/>
      <c r="F406" s="57"/>
      <c r="G406" s="56"/>
      <c r="H406" s="58"/>
      <c r="I406" s="55"/>
      <c r="J406" s="56"/>
      <c r="K406" s="55"/>
      <c r="L406" s="55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</row>
    <row r="407" spans="1:33" ht="15.75" customHeight="1" x14ac:dyDescent="0.25">
      <c r="A407" s="54"/>
      <c r="B407" s="54"/>
      <c r="C407" s="56"/>
      <c r="D407" s="56"/>
      <c r="E407" s="57"/>
      <c r="F407" s="57"/>
      <c r="G407" s="56"/>
      <c r="H407" s="58"/>
      <c r="I407" s="55"/>
      <c r="J407" s="56"/>
      <c r="K407" s="55"/>
      <c r="L407" s="55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</row>
    <row r="408" spans="1:33" ht="15.75" customHeight="1" x14ac:dyDescent="0.25">
      <c r="A408" s="54"/>
      <c r="B408" s="54"/>
      <c r="C408" s="56"/>
      <c r="D408" s="56"/>
      <c r="E408" s="57"/>
      <c r="F408" s="57"/>
      <c r="G408" s="56"/>
      <c r="H408" s="58"/>
      <c r="I408" s="55"/>
      <c r="J408" s="56"/>
      <c r="K408" s="55"/>
      <c r="L408" s="55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</row>
    <row r="409" spans="1:33" ht="15.75" customHeight="1" x14ac:dyDescent="0.25">
      <c r="A409" s="54"/>
      <c r="B409" s="54"/>
      <c r="C409" s="56"/>
      <c r="D409" s="56"/>
      <c r="E409" s="57"/>
      <c r="F409" s="57"/>
      <c r="G409" s="56"/>
      <c r="H409" s="58"/>
      <c r="I409" s="55"/>
      <c r="J409" s="56"/>
      <c r="K409" s="55"/>
      <c r="L409" s="55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</row>
    <row r="410" spans="1:33" ht="15.75" customHeight="1" x14ac:dyDescent="0.25">
      <c r="A410" s="54"/>
      <c r="B410" s="54"/>
      <c r="C410" s="56"/>
      <c r="D410" s="56"/>
      <c r="E410" s="57"/>
      <c r="F410" s="57"/>
      <c r="G410" s="56"/>
      <c r="H410" s="58"/>
      <c r="I410" s="55"/>
      <c r="J410" s="56"/>
      <c r="K410" s="55"/>
      <c r="L410" s="55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</row>
    <row r="411" spans="1:33" ht="15.75" customHeight="1" x14ac:dyDescent="0.25">
      <c r="A411" s="54"/>
      <c r="B411" s="54"/>
      <c r="C411" s="56"/>
      <c r="D411" s="56"/>
      <c r="E411" s="57"/>
      <c r="F411" s="57"/>
      <c r="G411" s="56"/>
      <c r="H411" s="58"/>
      <c r="I411" s="55"/>
      <c r="J411" s="56"/>
      <c r="K411" s="55"/>
      <c r="L411" s="55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</row>
    <row r="412" spans="1:33" ht="15.75" customHeight="1" x14ac:dyDescent="0.25">
      <c r="A412" s="54"/>
      <c r="B412" s="54"/>
      <c r="C412" s="56"/>
      <c r="D412" s="56"/>
      <c r="E412" s="57"/>
      <c r="F412" s="57"/>
      <c r="G412" s="56"/>
      <c r="H412" s="58"/>
      <c r="I412" s="55"/>
      <c r="J412" s="56"/>
      <c r="K412" s="55"/>
      <c r="L412" s="55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</row>
    <row r="413" spans="1:33" ht="15.75" customHeight="1" x14ac:dyDescent="0.25">
      <c r="A413" s="54"/>
      <c r="B413" s="54"/>
      <c r="C413" s="56"/>
      <c r="D413" s="56"/>
      <c r="E413" s="57"/>
      <c r="F413" s="57"/>
      <c r="G413" s="56"/>
      <c r="H413" s="58"/>
      <c r="I413" s="55"/>
      <c r="J413" s="56"/>
      <c r="K413" s="55"/>
      <c r="L413" s="55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</row>
    <row r="414" spans="1:33" ht="15.75" customHeight="1" x14ac:dyDescent="0.25">
      <c r="A414" s="54"/>
      <c r="B414" s="54"/>
      <c r="C414" s="56"/>
      <c r="D414" s="56"/>
      <c r="E414" s="57"/>
      <c r="F414" s="57"/>
      <c r="G414" s="56"/>
      <c r="H414" s="58"/>
      <c r="I414" s="55"/>
      <c r="J414" s="56"/>
      <c r="K414" s="55"/>
      <c r="L414" s="55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</row>
    <row r="415" spans="1:33" ht="15.75" customHeight="1" x14ac:dyDescent="0.25">
      <c r="A415" s="54"/>
      <c r="B415" s="54"/>
      <c r="C415" s="56"/>
      <c r="D415" s="56"/>
      <c r="E415" s="57"/>
      <c r="F415" s="57"/>
      <c r="G415" s="56"/>
      <c r="H415" s="58"/>
      <c r="I415" s="55"/>
      <c r="J415" s="56"/>
      <c r="K415" s="55"/>
      <c r="L415" s="55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</row>
    <row r="416" spans="1:33" ht="15.75" customHeight="1" x14ac:dyDescent="0.25">
      <c r="A416" s="54"/>
      <c r="B416" s="54"/>
      <c r="C416" s="56"/>
      <c r="D416" s="56"/>
      <c r="E416" s="57"/>
      <c r="F416" s="57"/>
      <c r="G416" s="56"/>
      <c r="H416" s="58"/>
      <c r="I416" s="55"/>
      <c r="J416" s="56"/>
      <c r="K416" s="55"/>
      <c r="L416" s="55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</row>
    <row r="417" spans="1:33" ht="15.75" customHeight="1" x14ac:dyDescent="0.25">
      <c r="A417" s="54"/>
      <c r="B417" s="54"/>
      <c r="C417" s="56"/>
      <c r="D417" s="56"/>
      <c r="E417" s="57"/>
      <c r="F417" s="57"/>
      <c r="G417" s="56"/>
      <c r="H417" s="58"/>
      <c r="I417" s="55"/>
      <c r="J417" s="56"/>
      <c r="K417" s="55"/>
      <c r="L417" s="55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</row>
    <row r="418" spans="1:33" ht="15.75" customHeight="1" x14ac:dyDescent="0.25">
      <c r="A418" s="54"/>
      <c r="B418" s="54"/>
      <c r="C418" s="56"/>
      <c r="D418" s="56"/>
      <c r="E418" s="57"/>
      <c r="F418" s="57"/>
      <c r="G418" s="56"/>
      <c r="H418" s="58"/>
      <c r="I418" s="55"/>
      <c r="J418" s="56"/>
      <c r="K418" s="55"/>
      <c r="L418" s="55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</row>
    <row r="419" spans="1:33" ht="15.75" customHeight="1" x14ac:dyDescent="0.25">
      <c r="A419" s="54"/>
      <c r="B419" s="54"/>
      <c r="C419" s="56"/>
      <c r="D419" s="56"/>
      <c r="E419" s="57"/>
      <c r="F419" s="57"/>
      <c r="G419" s="56"/>
      <c r="H419" s="58"/>
      <c r="I419" s="55"/>
      <c r="J419" s="56"/>
      <c r="K419" s="55"/>
      <c r="L419" s="55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</row>
    <row r="420" spans="1:33" ht="15.75" customHeight="1" x14ac:dyDescent="0.25">
      <c r="A420" s="54"/>
      <c r="B420" s="54"/>
      <c r="C420" s="56"/>
      <c r="D420" s="56"/>
      <c r="E420" s="57"/>
      <c r="F420" s="57"/>
      <c r="G420" s="56"/>
      <c r="H420" s="58"/>
      <c r="I420" s="55"/>
      <c r="J420" s="56"/>
      <c r="K420" s="55"/>
      <c r="L420" s="55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</row>
    <row r="421" spans="1:33" ht="15.75" customHeight="1" x14ac:dyDescent="0.25">
      <c r="A421" s="54"/>
      <c r="B421" s="54"/>
      <c r="C421" s="56"/>
      <c r="D421" s="56"/>
      <c r="E421" s="57"/>
      <c r="F421" s="57"/>
      <c r="G421" s="56"/>
      <c r="H421" s="58"/>
      <c r="I421" s="55"/>
      <c r="J421" s="56"/>
      <c r="K421" s="55"/>
      <c r="L421" s="55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</row>
    <row r="422" spans="1:33" ht="15.75" customHeight="1" x14ac:dyDescent="0.25">
      <c r="A422" s="54"/>
      <c r="B422" s="54"/>
      <c r="C422" s="56"/>
      <c r="D422" s="56"/>
      <c r="E422" s="57"/>
      <c r="F422" s="57"/>
      <c r="G422" s="56"/>
      <c r="H422" s="58"/>
      <c r="I422" s="55"/>
      <c r="J422" s="56"/>
      <c r="K422" s="55"/>
      <c r="L422" s="55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</row>
    <row r="423" spans="1:33" ht="15.75" customHeight="1" x14ac:dyDescent="0.25">
      <c r="A423" s="54"/>
      <c r="B423" s="54"/>
      <c r="C423" s="56"/>
      <c r="D423" s="56"/>
      <c r="E423" s="57"/>
      <c r="F423" s="57"/>
      <c r="G423" s="56"/>
      <c r="H423" s="58"/>
      <c r="I423" s="55"/>
      <c r="J423" s="56"/>
      <c r="K423" s="55"/>
      <c r="L423" s="55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</row>
    <row r="424" spans="1:33" ht="15.75" customHeight="1" x14ac:dyDescent="0.25">
      <c r="A424" s="54"/>
      <c r="B424" s="54"/>
      <c r="C424" s="56"/>
      <c r="D424" s="56"/>
      <c r="E424" s="57"/>
      <c r="F424" s="57"/>
      <c r="G424" s="56"/>
      <c r="H424" s="58"/>
      <c r="I424" s="55"/>
      <c r="J424" s="56"/>
      <c r="K424" s="55"/>
      <c r="L424" s="55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</row>
    <row r="425" spans="1:33" ht="15.75" customHeight="1" x14ac:dyDescent="0.25">
      <c r="A425" s="54"/>
      <c r="B425" s="54"/>
      <c r="C425" s="56"/>
      <c r="D425" s="56"/>
      <c r="E425" s="57"/>
      <c r="F425" s="57"/>
      <c r="G425" s="56"/>
      <c r="H425" s="58"/>
      <c r="I425" s="55"/>
      <c r="J425" s="56"/>
      <c r="K425" s="55"/>
      <c r="L425" s="55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</row>
    <row r="426" spans="1:33" ht="15.75" customHeight="1" x14ac:dyDescent="0.25">
      <c r="A426" s="54"/>
      <c r="B426" s="54"/>
      <c r="C426" s="56"/>
      <c r="D426" s="56"/>
      <c r="E426" s="57"/>
      <c r="F426" s="57"/>
      <c r="G426" s="56"/>
      <c r="H426" s="58"/>
      <c r="I426" s="55"/>
      <c r="J426" s="56"/>
      <c r="K426" s="55"/>
      <c r="L426" s="55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</row>
    <row r="427" spans="1:33" ht="15.75" customHeight="1" x14ac:dyDescent="0.25">
      <c r="A427" s="54"/>
      <c r="B427" s="54"/>
      <c r="C427" s="56"/>
      <c r="D427" s="56"/>
      <c r="E427" s="57"/>
      <c r="F427" s="57"/>
      <c r="G427" s="56"/>
      <c r="H427" s="58"/>
      <c r="I427" s="55"/>
      <c r="J427" s="56"/>
      <c r="K427" s="55"/>
      <c r="L427" s="55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</row>
    <row r="428" spans="1:33" ht="15.75" customHeight="1" x14ac:dyDescent="0.25">
      <c r="A428" s="54"/>
      <c r="B428" s="54"/>
      <c r="C428" s="56"/>
      <c r="D428" s="56"/>
      <c r="E428" s="57"/>
      <c r="F428" s="57"/>
      <c r="G428" s="56"/>
      <c r="H428" s="58"/>
      <c r="I428" s="55"/>
      <c r="J428" s="56"/>
      <c r="K428" s="55"/>
      <c r="L428" s="55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</row>
    <row r="429" spans="1:33" ht="15.75" customHeight="1" x14ac:dyDescent="0.25">
      <c r="A429" s="54"/>
      <c r="B429" s="54"/>
      <c r="C429" s="56"/>
      <c r="D429" s="56"/>
      <c r="E429" s="57"/>
      <c r="F429" s="57"/>
      <c r="G429" s="56"/>
      <c r="H429" s="58"/>
      <c r="I429" s="55"/>
      <c r="J429" s="56"/>
      <c r="K429" s="55"/>
      <c r="L429" s="55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</row>
    <row r="430" spans="1:33" ht="15.75" customHeight="1" x14ac:dyDescent="0.25">
      <c r="A430" s="54"/>
      <c r="B430" s="54"/>
      <c r="C430" s="56"/>
      <c r="D430" s="56"/>
      <c r="E430" s="57"/>
      <c r="F430" s="57"/>
      <c r="G430" s="56"/>
      <c r="H430" s="58"/>
      <c r="I430" s="55"/>
      <c r="J430" s="56"/>
      <c r="K430" s="55"/>
      <c r="L430" s="55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</row>
    <row r="431" spans="1:33" ht="15.75" customHeight="1" x14ac:dyDescent="0.25">
      <c r="A431" s="54"/>
      <c r="B431" s="54"/>
      <c r="C431" s="56"/>
      <c r="D431" s="56"/>
      <c r="E431" s="57"/>
      <c r="F431" s="57"/>
      <c r="G431" s="56"/>
      <c r="H431" s="58"/>
      <c r="I431" s="55"/>
      <c r="J431" s="56"/>
      <c r="K431" s="55"/>
      <c r="L431" s="55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</row>
    <row r="432" spans="1:33" ht="15.75" customHeight="1" x14ac:dyDescent="0.25">
      <c r="A432" s="54"/>
      <c r="B432" s="54"/>
      <c r="C432" s="56"/>
      <c r="D432" s="56"/>
      <c r="E432" s="57"/>
      <c r="F432" s="57"/>
      <c r="G432" s="56"/>
      <c r="H432" s="58"/>
      <c r="I432" s="55"/>
      <c r="J432" s="56"/>
      <c r="K432" s="55"/>
      <c r="L432" s="55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</row>
    <row r="433" spans="1:33" ht="15.75" customHeight="1" x14ac:dyDescent="0.25">
      <c r="A433" s="54"/>
      <c r="B433" s="54"/>
      <c r="C433" s="56"/>
      <c r="D433" s="56"/>
      <c r="E433" s="57"/>
      <c r="F433" s="57"/>
      <c r="G433" s="56"/>
      <c r="H433" s="58"/>
      <c r="I433" s="55"/>
      <c r="J433" s="56"/>
      <c r="K433" s="55"/>
      <c r="L433" s="55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</row>
    <row r="434" spans="1:33" ht="15.75" customHeight="1" x14ac:dyDescent="0.25">
      <c r="A434" s="54"/>
      <c r="B434" s="54"/>
      <c r="C434" s="56"/>
      <c r="D434" s="56"/>
      <c r="E434" s="57"/>
      <c r="F434" s="57"/>
      <c r="G434" s="56"/>
      <c r="H434" s="58"/>
      <c r="I434" s="55"/>
      <c r="J434" s="56"/>
      <c r="K434" s="55"/>
      <c r="L434" s="55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</row>
    <row r="435" spans="1:33" ht="15.75" customHeight="1" x14ac:dyDescent="0.25">
      <c r="A435" s="54"/>
      <c r="B435" s="54"/>
      <c r="C435" s="56"/>
      <c r="D435" s="56"/>
      <c r="E435" s="57"/>
      <c r="F435" s="57"/>
      <c r="G435" s="56"/>
      <c r="H435" s="58"/>
      <c r="I435" s="55"/>
      <c r="J435" s="56"/>
      <c r="K435" s="55"/>
      <c r="L435" s="55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</row>
    <row r="436" spans="1:33" ht="15.75" customHeight="1" x14ac:dyDescent="0.25">
      <c r="A436" s="54"/>
      <c r="B436" s="54"/>
      <c r="C436" s="56"/>
      <c r="D436" s="56"/>
      <c r="E436" s="57"/>
      <c r="F436" s="57"/>
      <c r="G436" s="56"/>
      <c r="H436" s="58"/>
      <c r="I436" s="55"/>
      <c r="J436" s="56"/>
      <c r="K436" s="55"/>
      <c r="L436" s="55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</row>
    <row r="437" spans="1:33" ht="15.75" customHeight="1" x14ac:dyDescent="0.25">
      <c r="A437" s="54"/>
      <c r="B437" s="54"/>
      <c r="C437" s="56"/>
      <c r="D437" s="56"/>
      <c r="E437" s="57"/>
      <c r="F437" s="57"/>
      <c r="G437" s="56"/>
      <c r="H437" s="58"/>
      <c r="I437" s="55"/>
      <c r="J437" s="56"/>
      <c r="K437" s="55"/>
      <c r="L437" s="55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</row>
    <row r="438" spans="1:33" ht="15.75" customHeight="1" x14ac:dyDescent="0.25">
      <c r="A438" s="54"/>
      <c r="B438" s="54"/>
      <c r="C438" s="56"/>
      <c r="D438" s="56"/>
      <c r="E438" s="57"/>
      <c r="F438" s="57"/>
      <c r="G438" s="56"/>
      <c r="H438" s="58"/>
      <c r="I438" s="55"/>
      <c r="J438" s="56"/>
      <c r="K438" s="55"/>
      <c r="L438" s="55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</row>
    <row r="439" spans="1:33" ht="15.75" customHeight="1" x14ac:dyDescent="0.25">
      <c r="A439" s="54"/>
      <c r="B439" s="54"/>
      <c r="C439" s="56"/>
      <c r="D439" s="56"/>
      <c r="E439" s="57"/>
      <c r="F439" s="57"/>
      <c r="G439" s="56"/>
      <c r="H439" s="58"/>
      <c r="I439" s="55"/>
      <c r="J439" s="56"/>
      <c r="K439" s="55"/>
      <c r="L439" s="55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</row>
    <row r="440" spans="1:33" ht="15.75" customHeight="1" x14ac:dyDescent="0.25">
      <c r="A440" s="54"/>
      <c r="B440" s="54"/>
      <c r="C440" s="56"/>
      <c r="D440" s="56"/>
      <c r="E440" s="57"/>
      <c r="F440" s="57"/>
      <c r="G440" s="56"/>
      <c r="H440" s="58"/>
      <c r="I440" s="55"/>
      <c r="J440" s="56"/>
      <c r="K440" s="55"/>
      <c r="L440" s="55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</row>
    <row r="441" spans="1:33" ht="15.75" customHeight="1" x14ac:dyDescent="0.25">
      <c r="A441" s="54"/>
      <c r="B441" s="54"/>
      <c r="C441" s="56"/>
      <c r="D441" s="56"/>
      <c r="E441" s="57"/>
      <c r="F441" s="57"/>
      <c r="G441" s="56"/>
      <c r="H441" s="58"/>
      <c r="I441" s="55"/>
      <c r="J441" s="56"/>
      <c r="K441" s="55"/>
      <c r="L441" s="55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</row>
    <row r="442" spans="1:33" ht="15.75" customHeight="1" x14ac:dyDescent="0.25">
      <c r="A442" s="54"/>
      <c r="B442" s="54"/>
      <c r="C442" s="56"/>
      <c r="D442" s="56"/>
      <c r="E442" s="57"/>
      <c r="F442" s="57"/>
      <c r="G442" s="56"/>
      <c r="H442" s="58"/>
      <c r="I442" s="55"/>
      <c r="J442" s="56"/>
      <c r="K442" s="55"/>
      <c r="L442" s="55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</row>
    <row r="443" spans="1:33" ht="15.75" customHeight="1" x14ac:dyDescent="0.25">
      <c r="A443" s="54"/>
      <c r="B443" s="54"/>
      <c r="C443" s="56"/>
      <c r="D443" s="56"/>
      <c r="E443" s="57"/>
      <c r="F443" s="57"/>
      <c r="G443" s="56"/>
      <c r="H443" s="58"/>
      <c r="I443" s="55"/>
      <c r="J443" s="56"/>
      <c r="K443" s="55"/>
      <c r="L443" s="55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</row>
    <row r="444" spans="1:33" ht="15.75" customHeight="1" x14ac:dyDescent="0.25">
      <c r="A444" s="54"/>
      <c r="B444" s="54"/>
      <c r="C444" s="56"/>
      <c r="D444" s="56"/>
      <c r="E444" s="57"/>
      <c r="F444" s="57"/>
      <c r="G444" s="56"/>
      <c r="H444" s="58"/>
      <c r="I444" s="55"/>
      <c r="J444" s="56"/>
      <c r="K444" s="55"/>
      <c r="L444" s="55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</row>
    <row r="445" spans="1:33" ht="15.75" customHeight="1" x14ac:dyDescent="0.25">
      <c r="A445" s="54"/>
      <c r="B445" s="54"/>
      <c r="C445" s="56"/>
      <c r="D445" s="56"/>
      <c r="E445" s="57"/>
      <c r="F445" s="57"/>
      <c r="G445" s="56"/>
      <c r="H445" s="58"/>
      <c r="I445" s="55"/>
      <c r="J445" s="56"/>
      <c r="K445" s="55"/>
      <c r="L445" s="55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</row>
    <row r="446" spans="1:33" ht="15.75" customHeight="1" x14ac:dyDescent="0.25">
      <c r="A446" s="54"/>
      <c r="B446" s="54"/>
      <c r="C446" s="56"/>
      <c r="D446" s="56"/>
      <c r="E446" s="57"/>
      <c r="F446" s="57"/>
      <c r="G446" s="56"/>
      <c r="H446" s="58"/>
      <c r="I446" s="55"/>
      <c r="J446" s="56"/>
      <c r="K446" s="55"/>
      <c r="L446" s="55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</row>
    <row r="447" spans="1:33" ht="15.75" customHeight="1" x14ac:dyDescent="0.25">
      <c r="A447" s="54"/>
      <c r="B447" s="54"/>
      <c r="C447" s="56"/>
      <c r="D447" s="56"/>
      <c r="E447" s="57"/>
      <c r="F447" s="57"/>
      <c r="G447" s="56"/>
      <c r="H447" s="58"/>
      <c r="I447" s="55"/>
      <c r="J447" s="56"/>
      <c r="K447" s="55"/>
      <c r="L447" s="55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</row>
    <row r="448" spans="1:33" ht="15.75" customHeight="1" x14ac:dyDescent="0.25">
      <c r="A448" s="54"/>
      <c r="B448" s="54"/>
      <c r="C448" s="56"/>
      <c r="D448" s="56"/>
      <c r="E448" s="57"/>
      <c r="F448" s="57"/>
      <c r="G448" s="56"/>
      <c r="H448" s="58"/>
      <c r="I448" s="55"/>
      <c r="J448" s="56"/>
      <c r="K448" s="55"/>
      <c r="L448" s="55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</row>
    <row r="449" spans="1:33" ht="15.75" customHeight="1" x14ac:dyDescent="0.25">
      <c r="A449" s="54"/>
      <c r="B449" s="54"/>
      <c r="C449" s="56"/>
      <c r="D449" s="56"/>
      <c r="E449" s="57"/>
      <c r="F449" s="57"/>
      <c r="G449" s="56"/>
      <c r="H449" s="58"/>
      <c r="I449" s="55"/>
      <c r="J449" s="56"/>
      <c r="K449" s="55"/>
      <c r="L449" s="55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</row>
    <row r="450" spans="1:33" ht="15.75" customHeight="1" x14ac:dyDescent="0.25">
      <c r="A450" s="54"/>
      <c r="B450" s="54"/>
      <c r="C450" s="56"/>
      <c r="D450" s="56"/>
      <c r="E450" s="57"/>
      <c r="F450" s="57"/>
      <c r="G450" s="56"/>
      <c r="H450" s="58"/>
      <c r="I450" s="55"/>
      <c r="J450" s="56"/>
      <c r="K450" s="55"/>
      <c r="L450" s="55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</row>
    <row r="451" spans="1:33" ht="15.75" customHeight="1" x14ac:dyDescent="0.25">
      <c r="A451" s="54"/>
      <c r="B451" s="54"/>
      <c r="C451" s="56"/>
      <c r="D451" s="56"/>
      <c r="E451" s="57"/>
      <c r="F451" s="57"/>
      <c r="G451" s="56"/>
      <c r="H451" s="58"/>
      <c r="I451" s="55"/>
      <c r="J451" s="56"/>
      <c r="K451" s="55"/>
      <c r="L451" s="55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</row>
    <row r="452" spans="1:33" ht="15.75" customHeight="1" x14ac:dyDescent="0.25">
      <c r="A452" s="54"/>
      <c r="B452" s="54"/>
      <c r="C452" s="56"/>
      <c r="D452" s="56"/>
      <c r="E452" s="57"/>
      <c r="F452" s="57"/>
      <c r="G452" s="56"/>
      <c r="H452" s="58"/>
      <c r="I452" s="55"/>
      <c r="J452" s="56"/>
      <c r="K452" s="55"/>
      <c r="L452" s="55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</row>
    <row r="453" spans="1:33" ht="15.75" customHeight="1" x14ac:dyDescent="0.25">
      <c r="A453" s="54"/>
      <c r="B453" s="54"/>
      <c r="C453" s="56"/>
      <c r="D453" s="56"/>
      <c r="E453" s="57"/>
      <c r="F453" s="57"/>
      <c r="G453" s="56"/>
      <c r="H453" s="58"/>
      <c r="I453" s="55"/>
      <c r="J453" s="56"/>
      <c r="K453" s="55"/>
      <c r="L453" s="55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</row>
    <row r="454" spans="1:33" ht="15.75" customHeight="1" x14ac:dyDescent="0.25">
      <c r="A454" s="54"/>
      <c r="B454" s="54"/>
      <c r="C454" s="56"/>
      <c r="D454" s="56"/>
      <c r="E454" s="57"/>
      <c r="F454" s="57"/>
      <c r="G454" s="56"/>
      <c r="H454" s="58"/>
      <c r="I454" s="55"/>
      <c r="J454" s="56"/>
      <c r="K454" s="55"/>
      <c r="L454" s="55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</row>
    <row r="455" spans="1:33" ht="15.75" customHeight="1" x14ac:dyDescent="0.25">
      <c r="A455" s="54"/>
      <c r="B455" s="54"/>
      <c r="C455" s="56"/>
      <c r="D455" s="56"/>
      <c r="E455" s="57"/>
      <c r="F455" s="57"/>
      <c r="G455" s="56"/>
      <c r="H455" s="58"/>
      <c r="I455" s="55"/>
      <c r="J455" s="56"/>
      <c r="K455" s="55"/>
      <c r="L455" s="55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</row>
    <row r="456" spans="1:33" ht="15.75" customHeight="1" x14ac:dyDescent="0.25">
      <c r="A456" s="54"/>
      <c r="B456" s="54"/>
      <c r="C456" s="56"/>
      <c r="D456" s="56"/>
      <c r="E456" s="57"/>
      <c r="F456" s="57"/>
      <c r="G456" s="56"/>
      <c r="H456" s="58"/>
      <c r="I456" s="55"/>
      <c r="J456" s="56"/>
      <c r="K456" s="55"/>
      <c r="L456" s="55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</row>
    <row r="457" spans="1:33" ht="15.75" customHeight="1" x14ac:dyDescent="0.25">
      <c r="A457" s="54"/>
      <c r="B457" s="54"/>
      <c r="C457" s="56"/>
      <c r="D457" s="56"/>
      <c r="E457" s="57"/>
      <c r="F457" s="57"/>
      <c r="G457" s="56"/>
      <c r="H457" s="58"/>
      <c r="I457" s="55"/>
      <c r="J457" s="56"/>
      <c r="K457" s="55"/>
      <c r="L457" s="55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</row>
    <row r="458" spans="1:33" ht="15.75" customHeight="1" x14ac:dyDescent="0.25">
      <c r="A458" s="54"/>
      <c r="B458" s="54"/>
      <c r="C458" s="56"/>
      <c r="D458" s="56"/>
      <c r="E458" s="57"/>
      <c r="F458" s="57"/>
      <c r="G458" s="56"/>
      <c r="H458" s="58"/>
      <c r="I458" s="55"/>
      <c r="J458" s="56"/>
      <c r="K458" s="55"/>
      <c r="L458" s="55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</row>
    <row r="459" spans="1:33" ht="15.75" customHeight="1" x14ac:dyDescent="0.25">
      <c r="A459" s="54"/>
      <c r="B459" s="54"/>
      <c r="C459" s="56"/>
      <c r="D459" s="56"/>
      <c r="E459" s="57"/>
      <c r="F459" s="57"/>
      <c r="G459" s="56"/>
      <c r="H459" s="58"/>
      <c r="I459" s="55"/>
      <c r="J459" s="56"/>
      <c r="K459" s="55"/>
      <c r="L459" s="55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</row>
    <row r="460" spans="1:33" ht="15.75" customHeight="1" x14ac:dyDescent="0.25">
      <c r="A460" s="54"/>
      <c r="B460" s="54"/>
      <c r="C460" s="56"/>
      <c r="D460" s="56"/>
      <c r="E460" s="57"/>
      <c r="F460" s="57"/>
      <c r="G460" s="56"/>
      <c r="H460" s="58"/>
      <c r="I460" s="55"/>
      <c r="J460" s="56"/>
      <c r="K460" s="55"/>
      <c r="L460" s="55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</row>
    <row r="461" spans="1:33" ht="15.75" customHeight="1" x14ac:dyDescent="0.25">
      <c r="A461" s="54"/>
      <c r="B461" s="54"/>
      <c r="C461" s="56"/>
      <c r="D461" s="56"/>
      <c r="E461" s="57"/>
      <c r="F461" s="57"/>
      <c r="G461" s="56"/>
      <c r="H461" s="58"/>
      <c r="I461" s="55"/>
      <c r="J461" s="56"/>
      <c r="K461" s="55"/>
      <c r="L461" s="55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</row>
    <row r="462" spans="1:33" ht="15.75" customHeight="1" x14ac:dyDescent="0.25">
      <c r="A462" s="54"/>
      <c r="B462" s="54"/>
      <c r="C462" s="56"/>
      <c r="D462" s="56"/>
      <c r="E462" s="57"/>
      <c r="F462" s="57"/>
      <c r="G462" s="56"/>
      <c r="H462" s="58"/>
      <c r="I462" s="55"/>
      <c r="J462" s="56"/>
      <c r="K462" s="55"/>
      <c r="L462" s="55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</row>
    <row r="463" spans="1:33" ht="15.75" customHeight="1" x14ac:dyDescent="0.25">
      <c r="A463" s="54"/>
      <c r="B463" s="54"/>
      <c r="C463" s="56"/>
      <c r="D463" s="56"/>
      <c r="E463" s="57"/>
      <c r="F463" s="57"/>
      <c r="G463" s="56"/>
      <c r="H463" s="58"/>
      <c r="I463" s="55"/>
      <c r="J463" s="56"/>
      <c r="K463" s="55"/>
      <c r="L463" s="55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</row>
    <row r="464" spans="1:33" ht="15.75" customHeight="1" x14ac:dyDescent="0.25">
      <c r="A464" s="54"/>
      <c r="B464" s="54"/>
      <c r="C464" s="56"/>
      <c r="D464" s="56"/>
      <c r="E464" s="57"/>
      <c r="F464" s="57"/>
      <c r="G464" s="56"/>
      <c r="H464" s="58"/>
      <c r="I464" s="55"/>
      <c r="J464" s="56"/>
      <c r="K464" s="55"/>
      <c r="L464" s="55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</row>
    <row r="465" spans="1:33" ht="15.75" customHeight="1" x14ac:dyDescent="0.25">
      <c r="A465" s="54"/>
      <c r="B465" s="54"/>
      <c r="C465" s="56"/>
      <c r="D465" s="56"/>
      <c r="E465" s="57"/>
      <c r="F465" s="57"/>
      <c r="G465" s="56"/>
      <c r="H465" s="58"/>
      <c r="I465" s="55"/>
      <c r="J465" s="56"/>
      <c r="K465" s="55"/>
      <c r="L465" s="55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</row>
    <row r="466" spans="1:33" ht="15.75" customHeight="1" x14ac:dyDescent="0.25">
      <c r="A466" s="54"/>
      <c r="B466" s="54"/>
      <c r="C466" s="56"/>
      <c r="D466" s="56"/>
      <c r="E466" s="57"/>
      <c r="F466" s="57"/>
      <c r="G466" s="56"/>
      <c r="H466" s="58"/>
      <c r="I466" s="55"/>
      <c r="J466" s="56"/>
      <c r="K466" s="55"/>
      <c r="L466" s="55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</row>
    <row r="467" spans="1:33" ht="15.75" customHeight="1" x14ac:dyDescent="0.25">
      <c r="A467" s="54"/>
      <c r="B467" s="54"/>
      <c r="C467" s="56"/>
      <c r="D467" s="56"/>
      <c r="E467" s="57"/>
      <c r="F467" s="57"/>
      <c r="G467" s="56"/>
      <c r="H467" s="58"/>
      <c r="I467" s="55"/>
      <c r="J467" s="56"/>
      <c r="K467" s="55"/>
      <c r="L467" s="55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</row>
    <row r="468" spans="1:33" ht="15.75" customHeight="1" x14ac:dyDescent="0.25">
      <c r="A468" s="54"/>
      <c r="B468" s="54"/>
      <c r="C468" s="56"/>
      <c r="D468" s="56"/>
      <c r="E468" s="57"/>
      <c r="F468" s="57"/>
      <c r="G468" s="56"/>
      <c r="H468" s="58"/>
      <c r="I468" s="55"/>
      <c r="J468" s="56"/>
      <c r="K468" s="55"/>
      <c r="L468" s="55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</row>
    <row r="469" spans="1:33" ht="15.75" customHeight="1" x14ac:dyDescent="0.25">
      <c r="A469" s="54"/>
      <c r="B469" s="54"/>
      <c r="C469" s="56"/>
      <c r="D469" s="56"/>
      <c r="E469" s="57"/>
      <c r="F469" s="57"/>
      <c r="G469" s="56"/>
      <c r="H469" s="58"/>
      <c r="I469" s="55"/>
      <c r="J469" s="56"/>
      <c r="K469" s="55"/>
      <c r="L469" s="55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</row>
    <row r="470" spans="1:33" ht="15.75" customHeight="1" x14ac:dyDescent="0.25">
      <c r="A470" s="54"/>
      <c r="B470" s="54"/>
      <c r="C470" s="56"/>
      <c r="D470" s="56"/>
      <c r="E470" s="57"/>
      <c r="F470" s="57"/>
      <c r="G470" s="56"/>
      <c r="H470" s="58"/>
      <c r="I470" s="55"/>
      <c r="J470" s="56"/>
      <c r="K470" s="55"/>
      <c r="L470" s="55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</row>
    <row r="471" spans="1:33" ht="15.75" customHeight="1" x14ac:dyDescent="0.25">
      <c r="A471" s="54"/>
      <c r="B471" s="54"/>
      <c r="C471" s="56"/>
      <c r="D471" s="56"/>
      <c r="E471" s="57"/>
      <c r="F471" s="57"/>
      <c r="G471" s="56"/>
      <c r="H471" s="58"/>
      <c r="I471" s="55"/>
      <c r="J471" s="56"/>
      <c r="K471" s="55"/>
      <c r="L471" s="55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</row>
    <row r="472" spans="1:33" ht="15.75" customHeight="1" x14ac:dyDescent="0.25">
      <c r="A472" s="54"/>
      <c r="B472" s="54"/>
      <c r="C472" s="56"/>
      <c r="D472" s="56"/>
      <c r="E472" s="57"/>
      <c r="F472" s="57"/>
      <c r="G472" s="56"/>
      <c r="H472" s="58"/>
      <c r="I472" s="55"/>
      <c r="J472" s="56"/>
      <c r="K472" s="55"/>
      <c r="L472" s="55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</row>
    <row r="473" spans="1:33" ht="15.75" customHeight="1" x14ac:dyDescent="0.25">
      <c r="A473" s="54"/>
      <c r="B473" s="54"/>
      <c r="C473" s="56"/>
      <c r="D473" s="56"/>
      <c r="E473" s="57"/>
      <c r="F473" s="57"/>
      <c r="G473" s="56"/>
      <c r="H473" s="58"/>
      <c r="I473" s="55"/>
      <c r="J473" s="56"/>
      <c r="K473" s="55"/>
      <c r="L473" s="55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</row>
    <row r="474" spans="1:33" ht="15.75" customHeight="1" x14ac:dyDescent="0.25">
      <c r="A474" s="54"/>
      <c r="B474" s="54"/>
      <c r="C474" s="56"/>
      <c r="D474" s="56"/>
      <c r="E474" s="57"/>
      <c r="F474" s="57"/>
      <c r="G474" s="56"/>
      <c r="H474" s="58"/>
      <c r="I474" s="55"/>
      <c r="J474" s="56"/>
      <c r="K474" s="55"/>
      <c r="L474" s="55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</row>
    <row r="475" spans="1:33" ht="15.75" customHeight="1" x14ac:dyDescent="0.25">
      <c r="A475" s="54"/>
      <c r="B475" s="54"/>
      <c r="C475" s="56"/>
      <c r="D475" s="56"/>
      <c r="E475" s="57"/>
      <c r="F475" s="57"/>
      <c r="G475" s="56"/>
      <c r="H475" s="58"/>
      <c r="I475" s="55"/>
      <c r="J475" s="56"/>
      <c r="K475" s="55"/>
      <c r="L475" s="55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</row>
    <row r="476" spans="1:33" ht="15.75" customHeight="1" x14ac:dyDescent="0.25">
      <c r="A476" s="54"/>
      <c r="B476" s="54"/>
      <c r="C476" s="56"/>
      <c r="D476" s="56"/>
      <c r="E476" s="57"/>
      <c r="F476" s="57"/>
      <c r="G476" s="56"/>
      <c r="H476" s="58"/>
      <c r="I476" s="55"/>
      <c r="J476" s="56"/>
      <c r="K476" s="55"/>
      <c r="L476" s="55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</row>
    <row r="477" spans="1:33" ht="15.75" customHeight="1" x14ac:dyDescent="0.25">
      <c r="A477" s="54"/>
      <c r="B477" s="54"/>
      <c r="C477" s="56"/>
      <c r="D477" s="56"/>
      <c r="E477" s="57"/>
      <c r="F477" s="57"/>
      <c r="G477" s="56"/>
      <c r="H477" s="58"/>
      <c r="I477" s="55"/>
      <c r="J477" s="56"/>
      <c r="K477" s="55"/>
      <c r="L477" s="55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</row>
    <row r="478" spans="1:33" ht="15.75" customHeight="1" x14ac:dyDescent="0.25">
      <c r="A478" s="54"/>
      <c r="B478" s="54"/>
      <c r="C478" s="56"/>
      <c r="D478" s="56"/>
      <c r="E478" s="57"/>
      <c r="F478" s="57"/>
      <c r="G478" s="56"/>
      <c r="H478" s="58"/>
      <c r="I478" s="55"/>
      <c r="J478" s="56"/>
      <c r="K478" s="55"/>
      <c r="L478" s="55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</row>
    <row r="479" spans="1:33" ht="15.75" customHeight="1" x14ac:dyDescent="0.25">
      <c r="A479" s="54"/>
      <c r="B479" s="54"/>
      <c r="C479" s="56"/>
      <c r="D479" s="56"/>
      <c r="E479" s="57"/>
      <c r="F479" s="57"/>
      <c r="G479" s="56"/>
      <c r="H479" s="58"/>
      <c r="I479" s="55"/>
      <c r="J479" s="56"/>
      <c r="K479" s="55"/>
      <c r="L479" s="55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</row>
    <row r="480" spans="1:33" ht="15.75" customHeight="1" x14ac:dyDescent="0.25">
      <c r="A480" s="54"/>
      <c r="B480" s="54"/>
      <c r="C480" s="56"/>
      <c r="D480" s="56"/>
      <c r="E480" s="57"/>
      <c r="F480" s="57"/>
      <c r="G480" s="56"/>
      <c r="H480" s="58"/>
      <c r="I480" s="55"/>
      <c r="J480" s="56"/>
      <c r="K480" s="55"/>
      <c r="L480" s="55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</row>
    <row r="481" spans="1:33" ht="15.75" customHeight="1" x14ac:dyDescent="0.25">
      <c r="A481" s="54"/>
      <c r="B481" s="54"/>
      <c r="C481" s="56"/>
      <c r="D481" s="56"/>
      <c r="E481" s="57"/>
      <c r="F481" s="57"/>
      <c r="G481" s="56"/>
      <c r="H481" s="58"/>
      <c r="I481" s="55"/>
      <c r="J481" s="56"/>
      <c r="K481" s="55"/>
      <c r="L481" s="55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</row>
    <row r="482" spans="1:33" ht="15.75" customHeight="1" x14ac:dyDescent="0.25">
      <c r="A482" s="54"/>
      <c r="B482" s="54"/>
      <c r="C482" s="56"/>
      <c r="D482" s="56"/>
      <c r="E482" s="57"/>
      <c r="F482" s="57"/>
      <c r="G482" s="56"/>
      <c r="H482" s="58"/>
      <c r="I482" s="55"/>
      <c r="J482" s="56"/>
      <c r="K482" s="55"/>
      <c r="L482" s="55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</row>
    <row r="483" spans="1:33" ht="15.75" customHeight="1" x14ac:dyDescent="0.25">
      <c r="A483" s="54"/>
      <c r="B483" s="54"/>
      <c r="C483" s="56"/>
      <c r="D483" s="56"/>
      <c r="E483" s="57"/>
      <c r="F483" s="57"/>
      <c r="G483" s="56"/>
      <c r="H483" s="58"/>
      <c r="I483" s="55"/>
      <c r="J483" s="56"/>
      <c r="K483" s="55"/>
      <c r="L483" s="55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</row>
    <row r="484" spans="1:33" ht="15.75" customHeight="1" x14ac:dyDescent="0.25">
      <c r="A484" s="54"/>
      <c r="B484" s="54"/>
      <c r="C484" s="56"/>
      <c r="D484" s="56"/>
      <c r="E484" s="57"/>
      <c r="F484" s="57"/>
      <c r="G484" s="56"/>
      <c r="H484" s="58"/>
      <c r="I484" s="55"/>
      <c r="J484" s="56"/>
      <c r="K484" s="55"/>
      <c r="L484" s="55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</row>
    <row r="485" spans="1:33" ht="15.75" customHeight="1" x14ac:dyDescent="0.25">
      <c r="A485" s="54"/>
      <c r="B485" s="54"/>
      <c r="C485" s="56"/>
      <c r="D485" s="56"/>
      <c r="E485" s="57"/>
      <c r="F485" s="57"/>
      <c r="G485" s="56"/>
      <c r="H485" s="58"/>
      <c r="I485" s="55"/>
      <c r="J485" s="56"/>
      <c r="K485" s="55"/>
      <c r="L485" s="55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</row>
    <row r="486" spans="1:33" ht="15.75" customHeight="1" x14ac:dyDescent="0.25">
      <c r="A486" s="54"/>
      <c r="B486" s="54"/>
      <c r="C486" s="56"/>
      <c r="D486" s="56"/>
      <c r="E486" s="57"/>
      <c r="F486" s="57"/>
      <c r="G486" s="56"/>
      <c r="H486" s="58"/>
      <c r="I486" s="55"/>
      <c r="J486" s="56"/>
      <c r="K486" s="55"/>
      <c r="L486" s="55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</row>
    <row r="487" spans="1:33" ht="15.75" customHeight="1" x14ac:dyDescent="0.25">
      <c r="A487" s="54"/>
      <c r="B487" s="54"/>
      <c r="C487" s="56"/>
      <c r="D487" s="56"/>
      <c r="E487" s="57"/>
      <c r="F487" s="57"/>
      <c r="G487" s="56"/>
      <c r="H487" s="58"/>
      <c r="I487" s="55"/>
      <c r="J487" s="56"/>
      <c r="K487" s="55"/>
      <c r="L487" s="55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</row>
    <row r="488" spans="1:33" ht="15.75" customHeight="1" x14ac:dyDescent="0.25">
      <c r="A488" s="54"/>
      <c r="B488" s="54"/>
      <c r="C488" s="56"/>
      <c r="D488" s="56"/>
      <c r="E488" s="57"/>
      <c r="F488" s="57"/>
      <c r="G488" s="56"/>
      <c r="H488" s="58"/>
      <c r="I488" s="55"/>
      <c r="J488" s="56"/>
      <c r="K488" s="55"/>
      <c r="L488" s="55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</row>
    <row r="489" spans="1:33" ht="15.75" customHeight="1" x14ac:dyDescent="0.25">
      <c r="A489" s="54"/>
      <c r="B489" s="54"/>
      <c r="C489" s="56"/>
      <c r="D489" s="56"/>
      <c r="E489" s="57"/>
      <c r="F489" s="57"/>
      <c r="G489" s="56"/>
      <c r="H489" s="58"/>
      <c r="I489" s="55"/>
      <c r="J489" s="56"/>
      <c r="K489" s="55"/>
      <c r="L489" s="55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</row>
    <row r="490" spans="1:33" ht="15.75" customHeight="1" x14ac:dyDescent="0.25">
      <c r="A490" s="54"/>
      <c r="B490" s="54"/>
      <c r="C490" s="56"/>
      <c r="D490" s="56"/>
      <c r="E490" s="57"/>
      <c r="F490" s="57"/>
      <c r="G490" s="56"/>
      <c r="H490" s="58"/>
      <c r="I490" s="55"/>
      <c r="J490" s="56"/>
      <c r="K490" s="55"/>
      <c r="L490" s="55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</row>
    <row r="491" spans="1:33" ht="15.75" customHeight="1" x14ac:dyDescent="0.25">
      <c r="A491" s="54"/>
      <c r="B491" s="54"/>
      <c r="C491" s="56"/>
      <c r="D491" s="56"/>
      <c r="E491" s="57"/>
      <c r="F491" s="57"/>
      <c r="G491" s="56"/>
      <c r="H491" s="58"/>
      <c r="I491" s="55"/>
      <c r="J491" s="56"/>
      <c r="K491" s="55"/>
      <c r="L491" s="55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</row>
    <row r="492" spans="1:33" ht="15.75" customHeight="1" x14ac:dyDescent="0.25">
      <c r="A492" s="54"/>
      <c r="B492" s="54"/>
      <c r="C492" s="56"/>
      <c r="D492" s="56"/>
      <c r="E492" s="57"/>
      <c r="F492" s="57"/>
      <c r="G492" s="56"/>
      <c r="H492" s="58"/>
      <c r="I492" s="55"/>
      <c r="J492" s="56"/>
      <c r="K492" s="55"/>
      <c r="L492" s="55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</row>
    <row r="493" spans="1:33" ht="15.75" customHeight="1" x14ac:dyDescent="0.25">
      <c r="A493" s="54"/>
      <c r="B493" s="54"/>
      <c r="C493" s="56"/>
      <c r="D493" s="56"/>
      <c r="E493" s="57"/>
      <c r="F493" s="57"/>
      <c r="G493" s="56"/>
      <c r="H493" s="58"/>
      <c r="I493" s="55"/>
      <c r="J493" s="56"/>
      <c r="K493" s="55"/>
      <c r="L493" s="55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</row>
    <row r="494" spans="1:33" ht="15.75" customHeight="1" x14ac:dyDescent="0.25">
      <c r="A494" s="54"/>
      <c r="B494" s="54"/>
      <c r="C494" s="56"/>
      <c r="D494" s="56"/>
      <c r="E494" s="57"/>
      <c r="F494" s="57"/>
      <c r="G494" s="56"/>
      <c r="H494" s="58"/>
      <c r="I494" s="55"/>
      <c r="J494" s="56"/>
      <c r="K494" s="55"/>
      <c r="L494" s="55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</row>
    <row r="495" spans="1:33" ht="15.75" customHeight="1" x14ac:dyDescent="0.25">
      <c r="A495" s="54"/>
      <c r="B495" s="54"/>
      <c r="C495" s="56"/>
      <c r="D495" s="56"/>
      <c r="E495" s="57"/>
      <c r="F495" s="57"/>
      <c r="G495" s="56"/>
      <c r="H495" s="58"/>
      <c r="I495" s="55"/>
      <c r="J495" s="56"/>
      <c r="K495" s="55"/>
      <c r="L495" s="55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</row>
    <row r="496" spans="1:33" ht="15.75" customHeight="1" x14ac:dyDescent="0.25">
      <c r="A496" s="54"/>
      <c r="B496" s="54"/>
      <c r="C496" s="56"/>
      <c r="D496" s="56"/>
      <c r="E496" s="57"/>
      <c r="F496" s="57"/>
      <c r="G496" s="56"/>
      <c r="H496" s="58"/>
      <c r="I496" s="55"/>
      <c r="J496" s="56"/>
      <c r="K496" s="55"/>
      <c r="L496" s="55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</row>
    <row r="497" spans="1:33" ht="15.75" customHeight="1" x14ac:dyDescent="0.25">
      <c r="A497" s="54"/>
      <c r="B497" s="54"/>
      <c r="C497" s="56"/>
      <c r="D497" s="56"/>
      <c r="E497" s="57"/>
      <c r="F497" s="57"/>
      <c r="G497" s="56"/>
      <c r="H497" s="58"/>
      <c r="I497" s="55"/>
      <c r="J497" s="56"/>
      <c r="K497" s="55"/>
      <c r="L497" s="55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</row>
    <row r="498" spans="1:33" ht="15.75" customHeight="1" x14ac:dyDescent="0.25">
      <c r="A498" s="54"/>
      <c r="B498" s="54"/>
      <c r="C498" s="56"/>
      <c r="D498" s="56"/>
      <c r="E498" s="57"/>
      <c r="F498" s="57"/>
      <c r="G498" s="56"/>
      <c r="H498" s="58"/>
      <c r="I498" s="55"/>
      <c r="J498" s="56"/>
      <c r="K498" s="55"/>
      <c r="L498" s="55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</row>
    <row r="499" spans="1:33" ht="15.75" customHeight="1" x14ac:dyDescent="0.25">
      <c r="A499" s="54"/>
      <c r="B499" s="54"/>
      <c r="C499" s="56"/>
      <c r="D499" s="56"/>
      <c r="E499" s="57"/>
      <c r="F499" s="57"/>
      <c r="G499" s="56"/>
      <c r="H499" s="58"/>
      <c r="I499" s="55"/>
      <c r="J499" s="56"/>
      <c r="K499" s="55"/>
      <c r="L499" s="55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</row>
    <row r="500" spans="1:33" ht="15.75" customHeight="1" x14ac:dyDescent="0.25">
      <c r="A500" s="54"/>
      <c r="B500" s="54"/>
      <c r="C500" s="56"/>
      <c r="D500" s="56"/>
      <c r="E500" s="57"/>
      <c r="F500" s="57"/>
      <c r="G500" s="56"/>
      <c r="H500" s="58"/>
      <c r="I500" s="55"/>
      <c r="J500" s="56"/>
      <c r="K500" s="55"/>
      <c r="L500" s="55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</row>
    <row r="501" spans="1:33" ht="15.75" customHeight="1" x14ac:dyDescent="0.25">
      <c r="A501" s="54"/>
      <c r="B501" s="54"/>
      <c r="C501" s="56"/>
      <c r="D501" s="56"/>
      <c r="E501" s="57"/>
      <c r="F501" s="57"/>
      <c r="G501" s="56"/>
      <c r="H501" s="58"/>
      <c r="I501" s="55"/>
      <c r="J501" s="56"/>
      <c r="K501" s="55"/>
      <c r="L501" s="55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</row>
    <row r="502" spans="1:33" ht="15.75" customHeight="1" x14ac:dyDescent="0.25">
      <c r="A502" s="54"/>
      <c r="B502" s="54"/>
      <c r="C502" s="56"/>
      <c r="D502" s="56"/>
      <c r="E502" s="57"/>
      <c r="F502" s="57"/>
      <c r="G502" s="56"/>
      <c r="H502" s="58"/>
      <c r="I502" s="55"/>
      <c r="J502" s="56"/>
      <c r="K502" s="55"/>
      <c r="L502" s="55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</row>
    <row r="503" spans="1:33" ht="15.75" customHeight="1" x14ac:dyDescent="0.25">
      <c r="A503" s="54"/>
      <c r="B503" s="54"/>
      <c r="C503" s="56"/>
      <c r="D503" s="56"/>
      <c r="E503" s="57"/>
      <c r="F503" s="57"/>
      <c r="G503" s="56"/>
      <c r="H503" s="58"/>
      <c r="I503" s="55"/>
      <c r="J503" s="56"/>
      <c r="K503" s="55"/>
      <c r="L503" s="55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</row>
    <row r="504" spans="1:33" ht="15.75" customHeight="1" x14ac:dyDescent="0.25">
      <c r="A504" s="54"/>
      <c r="B504" s="54"/>
      <c r="C504" s="56"/>
      <c r="D504" s="56"/>
      <c r="E504" s="57"/>
      <c r="F504" s="57"/>
      <c r="G504" s="56"/>
      <c r="H504" s="58"/>
      <c r="I504" s="55"/>
      <c r="J504" s="56"/>
      <c r="K504" s="55"/>
      <c r="L504" s="55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</row>
    <row r="505" spans="1:33" ht="15.75" customHeight="1" x14ac:dyDescent="0.25">
      <c r="A505" s="54"/>
      <c r="B505" s="54"/>
      <c r="C505" s="56"/>
      <c r="D505" s="56"/>
      <c r="E505" s="57"/>
      <c r="F505" s="57"/>
      <c r="G505" s="56"/>
      <c r="H505" s="58"/>
      <c r="I505" s="55"/>
      <c r="J505" s="56"/>
      <c r="K505" s="55"/>
      <c r="L505" s="55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</row>
    <row r="506" spans="1:33" ht="15.75" customHeight="1" x14ac:dyDescent="0.25">
      <c r="A506" s="54"/>
      <c r="B506" s="54"/>
      <c r="C506" s="56"/>
      <c r="D506" s="56"/>
      <c r="E506" s="57"/>
      <c r="F506" s="57"/>
      <c r="G506" s="56"/>
      <c r="H506" s="58"/>
      <c r="I506" s="55"/>
      <c r="J506" s="56"/>
      <c r="K506" s="55"/>
      <c r="L506" s="55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</row>
    <row r="507" spans="1:33" ht="15.75" customHeight="1" x14ac:dyDescent="0.25">
      <c r="A507" s="54"/>
      <c r="B507" s="54"/>
      <c r="C507" s="56"/>
      <c r="D507" s="56"/>
      <c r="E507" s="57"/>
      <c r="F507" s="57"/>
      <c r="G507" s="56"/>
      <c r="H507" s="58"/>
      <c r="I507" s="55"/>
      <c r="J507" s="56"/>
      <c r="K507" s="55"/>
      <c r="L507" s="55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</row>
    <row r="508" spans="1:33" ht="15.75" customHeight="1" x14ac:dyDescent="0.25">
      <c r="A508" s="54"/>
      <c r="B508" s="54"/>
      <c r="C508" s="56"/>
      <c r="D508" s="56"/>
      <c r="E508" s="57"/>
      <c r="F508" s="57"/>
      <c r="G508" s="56"/>
      <c r="H508" s="58"/>
      <c r="I508" s="55"/>
      <c r="J508" s="56"/>
      <c r="K508" s="55"/>
      <c r="L508" s="55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</row>
    <row r="509" spans="1:33" ht="15.75" customHeight="1" x14ac:dyDescent="0.25">
      <c r="A509" s="54"/>
      <c r="B509" s="54"/>
      <c r="C509" s="56"/>
      <c r="D509" s="56"/>
      <c r="E509" s="57"/>
      <c r="F509" s="57"/>
      <c r="G509" s="56"/>
      <c r="H509" s="58"/>
      <c r="I509" s="55"/>
      <c r="J509" s="56"/>
      <c r="K509" s="55"/>
      <c r="L509" s="55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</row>
    <row r="510" spans="1:33" ht="15.75" customHeight="1" x14ac:dyDescent="0.25">
      <c r="A510" s="54"/>
      <c r="B510" s="54"/>
      <c r="C510" s="56"/>
      <c r="D510" s="56"/>
      <c r="E510" s="57"/>
      <c r="F510" s="57"/>
      <c r="G510" s="56"/>
      <c r="H510" s="58"/>
      <c r="I510" s="55"/>
      <c r="J510" s="56"/>
      <c r="K510" s="55"/>
      <c r="L510" s="55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</row>
    <row r="511" spans="1:33" ht="15.75" customHeight="1" x14ac:dyDescent="0.25">
      <c r="A511" s="54"/>
      <c r="B511" s="54"/>
      <c r="C511" s="56"/>
      <c r="D511" s="56"/>
      <c r="E511" s="57"/>
      <c r="F511" s="57"/>
      <c r="G511" s="56"/>
      <c r="H511" s="58"/>
      <c r="I511" s="55"/>
      <c r="J511" s="56"/>
      <c r="K511" s="55"/>
      <c r="L511" s="55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</row>
    <row r="512" spans="1:33" ht="15.75" customHeight="1" x14ac:dyDescent="0.25">
      <c r="A512" s="54"/>
      <c r="B512" s="54"/>
      <c r="C512" s="56"/>
      <c r="D512" s="56"/>
      <c r="E512" s="57"/>
      <c r="F512" s="57"/>
      <c r="G512" s="56"/>
      <c r="H512" s="58"/>
      <c r="I512" s="55"/>
      <c r="J512" s="56"/>
      <c r="K512" s="55"/>
      <c r="L512" s="55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</row>
    <row r="513" spans="1:33" ht="15.75" customHeight="1" x14ac:dyDescent="0.25">
      <c r="A513" s="54"/>
      <c r="B513" s="54"/>
      <c r="C513" s="56"/>
      <c r="D513" s="56"/>
      <c r="E513" s="57"/>
      <c r="F513" s="57"/>
      <c r="G513" s="56"/>
      <c r="H513" s="58"/>
      <c r="I513" s="55"/>
      <c r="J513" s="56"/>
      <c r="K513" s="55"/>
      <c r="L513" s="55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</row>
    <row r="514" spans="1:33" ht="15.75" customHeight="1" x14ac:dyDescent="0.25">
      <c r="A514" s="54"/>
      <c r="B514" s="54"/>
      <c r="C514" s="56"/>
      <c r="D514" s="56"/>
      <c r="E514" s="57"/>
      <c r="F514" s="57"/>
      <c r="G514" s="56"/>
      <c r="H514" s="58"/>
      <c r="I514" s="55"/>
      <c r="J514" s="56"/>
      <c r="K514" s="55"/>
      <c r="L514" s="55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</row>
    <row r="515" spans="1:33" ht="15.75" customHeight="1" x14ac:dyDescent="0.25">
      <c r="A515" s="54"/>
      <c r="B515" s="54"/>
      <c r="C515" s="56"/>
      <c r="D515" s="56"/>
      <c r="E515" s="57"/>
      <c r="F515" s="57"/>
      <c r="G515" s="56"/>
      <c r="H515" s="58"/>
      <c r="I515" s="55"/>
      <c r="J515" s="56"/>
      <c r="K515" s="55"/>
      <c r="L515" s="55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</row>
    <row r="516" spans="1:33" ht="15.75" customHeight="1" x14ac:dyDescent="0.25">
      <c r="A516" s="54"/>
      <c r="B516" s="54"/>
      <c r="C516" s="56"/>
      <c r="D516" s="56"/>
      <c r="E516" s="57"/>
      <c r="F516" s="57"/>
      <c r="G516" s="56"/>
      <c r="H516" s="58"/>
      <c r="I516" s="55"/>
      <c r="J516" s="56"/>
      <c r="K516" s="55"/>
      <c r="L516" s="55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</row>
    <row r="517" spans="1:33" ht="15.75" customHeight="1" x14ac:dyDescent="0.25">
      <c r="A517" s="54"/>
      <c r="B517" s="54"/>
      <c r="C517" s="56"/>
      <c r="D517" s="56"/>
      <c r="E517" s="57"/>
      <c r="F517" s="57"/>
      <c r="G517" s="56"/>
      <c r="H517" s="58"/>
      <c r="I517" s="55"/>
      <c r="J517" s="56"/>
      <c r="K517" s="55"/>
      <c r="L517" s="55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</row>
    <row r="518" spans="1:33" ht="15.75" customHeight="1" x14ac:dyDescent="0.25">
      <c r="A518" s="54"/>
      <c r="B518" s="54"/>
      <c r="C518" s="56"/>
      <c r="D518" s="56"/>
      <c r="E518" s="57"/>
      <c r="F518" s="57"/>
      <c r="G518" s="56"/>
      <c r="H518" s="58"/>
      <c r="I518" s="55"/>
      <c r="J518" s="56"/>
      <c r="K518" s="55"/>
      <c r="L518" s="55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</row>
    <row r="519" spans="1:33" ht="15.75" customHeight="1" x14ac:dyDescent="0.25">
      <c r="A519" s="54"/>
      <c r="B519" s="54"/>
      <c r="C519" s="56"/>
      <c r="D519" s="56"/>
      <c r="E519" s="57"/>
      <c r="F519" s="57"/>
      <c r="G519" s="56"/>
      <c r="H519" s="58"/>
      <c r="I519" s="55"/>
      <c r="J519" s="56"/>
      <c r="K519" s="55"/>
      <c r="L519" s="55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</row>
    <row r="520" spans="1:33" ht="15.75" customHeight="1" x14ac:dyDescent="0.25">
      <c r="A520" s="54"/>
      <c r="B520" s="54"/>
      <c r="C520" s="56"/>
      <c r="D520" s="56"/>
      <c r="E520" s="57"/>
      <c r="F520" s="57"/>
      <c r="G520" s="56"/>
      <c r="H520" s="58"/>
      <c r="I520" s="55"/>
      <c r="J520" s="56"/>
      <c r="K520" s="55"/>
      <c r="L520" s="55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</row>
    <row r="521" spans="1:33" ht="15.75" customHeight="1" x14ac:dyDescent="0.25">
      <c r="A521" s="54"/>
      <c r="B521" s="54"/>
      <c r="C521" s="56"/>
      <c r="D521" s="56"/>
      <c r="E521" s="57"/>
      <c r="F521" s="57"/>
      <c r="G521" s="56"/>
      <c r="H521" s="58"/>
      <c r="I521" s="55"/>
      <c r="J521" s="56"/>
      <c r="K521" s="55"/>
      <c r="L521" s="55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</row>
    <row r="522" spans="1:33" ht="15.75" customHeight="1" x14ac:dyDescent="0.25">
      <c r="A522" s="54"/>
      <c r="B522" s="54"/>
      <c r="C522" s="56"/>
      <c r="D522" s="56"/>
      <c r="E522" s="57"/>
      <c r="F522" s="57"/>
      <c r="G522" s="56"/>
      <c r="H522" s="58"/>
      <c r="I522" s="55"/>
      <c r="J522" s="56"/>
      <c r="K522" s="55"/>
      <c r="L522" s="55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</row>
    <row r="523" spans="1:33" ht="15.75" customHeight="1" x14ac:dyDescent="0.25">
      <c r="A523" s="54"/>
      <c r="B523" s="54"/>
      <c r="C523" s="56"/>
      <c r="D523" s="56"/>
      <c r="E523" s="57"/>
      <c r="F523" s="57"/>
      <c r="G523" s="56"/>
      <c r="H523" s="58"/>
      <c r="I523" s="55"/>
      <c r="J523" s="56"/>
      <c r="K523" s="55"/>
      <c r="L523" s="55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</row>
    <row r="524" spans="1:33" ht="15.75" customHeight="1" x14ac:dyDescent="0.25">
      <c r="A524" s="54"/>
      <c r="B524" s="54"/>
      <c r="C524" s="56"/>
      <c r="D524" s="56"/>
      <c r="E524" s="57"/>
      <c r="F524" s="57"/>
      <c r="G524" s="56"/>
      <c r="H524" s="58"/>
      <c r="I524" s="55"/>
      <c r="J524" s="56"/>
      <c r="K524" s="55"/>
      <c r="L524" s="55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</row>
    <row r="525" spans="1:33" ht="15.75" customHeight="1" x14ac:dyDescent="0.25">
      <c r="A525" s="54"/>
      <c r="B525" s="54"/>
      <c r="C525" s="56"/>
      <c r="D525" s="56"/>
      <c r="E525" s="57"/>
      <c r="F525" s="57"/>
      <c r="G525" s="56"/>
      <c r="H525" s="58"/>
      <c r="I525" s="55"/>
      <c r="J525" s="56"/>
      <c r="K525" s="55"/>
      <c r="L525" s="55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</row>
    <row r="526" spans="1:33" ht="15.75" customHeight="1" x14ac:dyDescent="0.25">
      <c r="A526" s="54"/>
      <c r="B526" s="54"/>
      <c r="C526" s="56"/>
      <c r="D526" s="56"/>
      <c r="E526" s="57"/>
      <c r="F526" s="57"/>
      <c r="G526" s="56"/>
      <c r="H526" s="58"/>
      <c r="I526" s="55"/>
      <c r="J526" s="56"/>
      <c r="K526" s="55"/>
      <c r="L526" s="55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</row>
    <row r="527" spans="1:33" ht="15.75" customHeight="1" x14ac:dyDescent="0.25">
      <c r="A527" s="54"/>
      <c r="B527" s="54"/>
      <c r="C527" s="56"/>
      <c r="D527" s="56"/>
      <c r="E527" s="57"/>
      <c r="F527" s="57"/>
      <c r="G527" s="56"/>
      <c r="H527" s="58"/>
      <c r="I527" s="55"/>
      <c r="J527" s="56"/>
      <c r="K527" s="55"/>
      <c r="L527" s="55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</row>
    <row r="528" spans="1:33" ht="15.75" customHeight="1" x14ac:dyDescent="0.25">
      <c r="A528" s="54"/>
      <c r="B528" s="54"/>
      <c r="C528" s="56"/>
      <c r="D528" s="56"/>
      <c r="E528" s="57"/>
      <c r="F528" s="57"/>
      <c r="G528" s="56"/>
      <c r="H528" s="58"/>
      <c r="I528" s="55"/>
      <c r="J528" s="56"/>
      <c r="K528" s="55"/>
      <c r="L528" s="55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</row>
    <row r="529" spans="1:33" ht="15.75" customHeight="1" x14ac:dyDescent="0.25">
      <c r="A529" s="54"/>
      <c r="B529" s="54"/>
      <c r="C529" s="56"/>
      <c r="D529" s="56"/>
      <c r="E529" s="57"/>
      <c r="F529" s="57"/>
      <c r="G529" s="56"/>
      <c r="H529" s="58"/>
      <c r="I529" s="55"/>
      <c r="J529" s="56"/>
      <c r="K529" s="55"/>
      <c r="L529" s="55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</row>
    <row r="530" spans="1:33" ht="15.75" customHeight="1" x14ac:dyDescent="0.25">
      <c r="A530" s="54"/>
      <c r="B530" s="54"/>
      <c r="C530" s="56"/>
      <c r="D530" s="56"/>
      <c r="E530" s="57"/>
      <c r="F530" s="57"/>
      <c r="G530" s="56"/>
      <c r="H530" s="58"/>
      <c r="I530" s="55"/>
      <c r="J530" s="56"/>
      <c r="K530" s="55"/>
      <c r="L530" s="55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</row>
    <row r="531" spans="1:33" ht="15.75" customHeight="1" x14ac:dyDescent="0.25">
      <c r="A531" s="54"/>
      <c r="B531" s="54"/>
      <c r="C531" s="56"/>
      <c r="D531" s="56"/>
      <c r="E531" s="57"/>
      <c r="F531" s="57"/>
      <c r="G531" s="56"/>
      <c r="H531" s="58"/>
      <c r="I531" s="55"/>
      <c r="J531" s="56"/>
      <c r="K531" s="55"/>
      <c r="L531" s="55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</row>
    <row r="532" spans="1:33" ht="15.75" customHeight="1" x14ac:dyDescent="0.25">
      <c r="A532" s="54"/>
      <c r="B532" s="54"/>
      <c r="C532" s="56"/>
      <c r="D532" s="56"/>
      <c r="E532" s="57"/>
      <c r="F532" s="57"/>
      <c r="G532" s="56"/>
      <c r="H532" s="58"/>
      <c r="I532" s="55"/>
      <c r="J532" s="56"/>
      <c r="K532" s="55"/>
      <c r="L532" s="55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</row>
    <row r="533" spans="1:33" ht="15.75" customHeight="1" x14ac:dyDescent="0.25">
      <c r="A533" s="54"/>
      <c r="B533" s="54"/>
      <c r="C533" s="56"/>
      <c r="D533" s="56"/>
      <c r="E533" s="57"/>
      <c r="F533" s="57"/>
      <c r="G533" s="56"/>
      <c r="H533" s="58"/>
      <c r="I533" s="55"/>
      <c r="J533" s="56"/>
      <c r="K533" s="55"/>
      <c r="L533" s="55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</row>
    <row r="534" spans="1:33" ht="15.75" customHeight="1" x14ac:dyDescent="0.25">
      <c r="A534" s="54"/>
      <c r="B534" s="54"/>
      <c r="C534" s="56"/>
      <c r="D534" s="56"/>
      <c r="E534" s="57"/>
      <c r="F534" s="57"/>
      <c r="G534" s="56"/>
      <c r="H534" s="58"/>
      <c r="I534" s="55"/>
      <c r="J534" s="56"/>
      <c r="K534" s="55"/>
      <c r="L534" s="55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</row>
    <row r="535" spans="1:33" ht="15.75" customHeight="1" x14ac:dyDescent="0.25">
      <c r="A535" s="54"/>
      <c r="B535" s="54"/>
      <c r="C535" s="56"/>
      <c r="D535" s="56"/>
      <c r="E535" s="57"/>
      <c r="F535" s="57"/>
      <c r="G535" s="56"/>
      <c r="H535" s="58"/>
      <c r="I535" s="55"/>
      <c r="J535" s="56"/>
      <c r="K535" s="55"/>
      <c r="L535" s="55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</row>
    <row r="536" spans="1:33" ht="15.75" customHeight="1" x14ac:dyDescent="0.25">
      <c r="A536" s="54"/>
      <c r="B536" s="54"/>
      <c r="C536" s="56"/>
      <c r="D536" s="56"/>
      <c r="E536" s="57"/>
      <c r="F536" s="57"/>
      <c r="G536" s="56"/>
      <c r="H536" s="58"/>
      <c r="I536" s="55"/>
      <c r="J536" s="56"/>
      <c r="K536" s="55"/>
      <c r="L536" s="55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</row>
    <row r="537" spans="1:33" ht="15.75" customHeight="1" x14ac:dyDescent="0.25">
      <c r="A537" s="54"/>
      <c r="B537" s="54"/>
      <c r="C537" s="56"/>
      <c r="D537" s="56"/>
      <c r="E537" s="57"/>
      <c r="F537" s="57"/>
      <c r="G537" s="56"/>
      <c r="H537" s="58"/>
      <c r="I537" s="55"/>
      <c r="J537" s="56"/>
      <c r="K537" s="55"/>
      <c r="L537" s="55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</row>
    <row r="538" spans="1:33" ht="15.75" customHeight="1" x14ac:dyDescent="0.25">
      <c r="A538" s="54"/>
      <c r="B538" s="54"/>
      <c r="C538" s="56"/>
      <c r="D538" s="56"/>
      <c r="E538" s="57"/>
      <c r="F538" s="57"/>
      <c r="G538" s="56"/>
      <c r="H538" s="58"/>
      <c r="I538" s="55"/>
      <c r="J538" s="56"/>
      <c r="K538" s="55"/>
      <c r="L538" s="55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</row>
    <row r="539" spans="1:33" ht="15.75" customHeight="1" x14ac:dyDescent="0.25">
      <c r="A539" s="54"/>
      <c r="B539" s="54"/>
      <c r="C539" s="56"/>
      <c r="D539" s="56"/>
      <c r="E539" s="57"/>
      <c r="F539" s="57"/>
      <c r="G539" s="56"/>
      <c r="H539" s="58"/>
      <c r="I539" s="55"/>
      <c r="J539" s="56"/>
      <c r="K539" s="55"/>
      <c r="L539" s="55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</row>
    <row r="540" spans="1:33" ht="15.75" customHeight="1" x14ac:dyDescent="0.25">
      <c r="A540" s="54"/>
      <c r="B540" s="54"/>
      <c r="C540" s="56"/>
      <c r="D540" s="56"/>
      <c r="E540" s="57"/>
      <c r="F540" s="57"/>
      <c r="G540" s="56"/>
      <c r="H540" s="58"/>
      <c r="I540" s="55"/>
      <c r="J540" s="56"/>
      <c r="K540" s="55"/>
      <c r="L540" s="55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</row>
    <row r="541" spans="1:33" ht="15.75" customHeight="1" x14ac:dyDescent="0.25">
      <c r="A541" s="54"/>
      <c r="B541" s="54"/>
      <c r="C541" s="56"/>
      <c r="D541" s="56"/>
      <c r="E541" s="57"/>
      <c r="F541" s="57"/>
      <c r="G541" s="56"/>
      <c r="H541" s="58"/>
      <c r="I541" s="55"/>
      <c r="J541" s="56"/>
      <c r="K541" s="55"/>
      <c r="L541" s="55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</row>
    <row r="542" spans="1:33" ht="15.75" customHeight="1" x14ac:dyDescent="0.25">
      <c r="A542" s="54"/>
      <c r="B542" s="54"/>
      <c r="C542" s="56"/>
      <c r="D542" s="56"/>
      <c r="E542" s="57"/>
      <c r="F542" s="57"/>
      <c r="G542" s="56"/>
      <c r="H542" s="58"/>
      <c r="I542" s="55"/>
      <c r="J542" s="56"/>
      <c r="K542" s="55"/>
      <c r="L542" s="55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</row>
    <row r="543" spans="1:33" ht="15.75" customHeight="1" x14ac:dyDescent="0.25">
      <c r="A543" s="54"/>
      <c r="B543" s="54"/>
      <c r="C543" s="56"/>
      <c r="D543" s="56"/>
      <c r="E543" s="57"/>
      <c r="F543" s="57"/>
      <c r="G543" s="56"/>
      <c r="H543" s="58"/>
      <c r="I543" s="55"/>
      <c r="J543" s="56"/>
      <c r="K543" s="55"/>
      <c r="L543" s="55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</row>
    <row r="544" spans="1:33" ht="15.75" customHeight="1" x14ac:dyDescent="0.25">
      <c r="A544" s="54"/>
      <c r="B544" s="54"/>
      <c r="C544" s="56"/>
      <c r="D544" s="56"/>
      <c r="E544" s="57"/>
      <c r="F544" s="57"/>
      <c r="G544" s="56"/>
      <c r="H544" s="58"/>
      <c r="I544" s="55"/>
      <c r="J544" s="56"/>
      <c r="K544" s="55"/>
      <c r="L544" s="55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</row>
    <row r="545" spans="1:33" ht="15.75" customHeight="1" x14ac:dyDescent="0.25">
      <c r="A545" s="54"/>
      <c r="B545" s="54"/>
      <c r="C545" s="56"/>
      <c r="D545" s="56"/>
      <c r="E545" s="57"/>
      <c r="F545" s="57"/>
      <c r="G545" s="56"/>
      <c r="H545" s="58"/>
      <c r="I545" s="55"/>
      <c r="J545" s="56"/>
      <c r="K545" s="55"/>
      <c r="L545" s="55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</row>
    <row r="546" spans="1:33" ht="15.75" customHeight="1" x14ac:dyDescent="0.25">
      <c r="A546" s="54"/>
      <c r="B546" s="54"/>
      <c r="C546" s="56"/>
      <c r="D546" s="56"/>
      <c r="E546" s="57"/>
      <c r="F546" s="57"/>
      <c r="G546" s="56"/>
      <c r="H546" s="58"/>
      <c r="I546" s="55"/>
      <c r="J546" s="56"/>
      <c r="K546" s="55"/>
      <c r="L546" s="55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</row>
    <row r="547" spans="1:33" ht="15.75" customHeight="1" x14ac:dyDescent="0.25">
      <c r="A547" s="54"/>
      <c r="B547" s="54"/>
      <c r="C547" s="56"/>
      <c r="D547" s="56"/>
      <c r="E547" s="57"/>
      <c r="F547" s="57"/>
      <c r="G547" s="56"/>
      <c r="H547" s="58"/>
      <c r="I547" s="55"/>
      <c r="J547" s="56"/>
      <c r="K547" s="55"/>
      <c r="L547" s="55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</row>
    <row r="548" spans="1:33" ht="15.75" customHeight="1" x14ac:dyDescent="0.25">
      <c r="A548" s="54"/>
      <c r="B548" s="54"/>
      <c r="C548" s="56"/>
      <c r="D548" s="56"/>
      <c r="E548" s="57"/>
      <c r="F548" s="57"/>
      <c r="G548" s="56"/>
      <c r="H548" s="58"/>
      <c r="I548" s="55"/>
      <c r="J548" s="56"/>
      <c r="K548" s="55"/>
      <c r="L548" s="55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</row>
    <row r="549" spans="1:33" ht="15.75" customHeight="1" x14ac:dyDescent="0.25">
      <c r="A549" s="54"/>
      <c r="B549" s="54"/>
      <c r="C549" s="56"/>
      <c r="D549" s="56"/>
      <c r="E549" s="57"/>
      <c r="F549" s="57"/>
      <c r="G549" s="56"/>
      <c r="H549" s="58"/>
      <c r="I549" s="55"/>
      <c r="J549" s="56"/>
      <c r="K549" s="55"/>
      <c r="L549" s="55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</row>
    <row r="550" spans="1:33" ht="15.75" customHeight="1" x14ac:dyDescent="0.25">
      <c r="A550" s="54"/>
      <c r="B550" s="54"/>
      <c r="C550" s="56"/>
      <c r="D550" s="56"/>
      <c r="E550" s="57"/>
      <c r="F550" s="57"/>
      <c r="G550" s="56"/>
      <c r="H550" s="58"/>
      <c r="I550" s="55"/>
      <c r="J550" s="56"/>
      <c r="K550" s="55"/>
      <c r="L550" s="55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</row>
    <row r="551" spans="1:33" ht="15.75" customHeight="1" x14ac:dyDescent="0.25">
      <c r="A551" s="54"/>
      <c r="B551" s="54"/>
      <c r="C551" s="56"/>
      <c r="D551" s="56"/>
      <c r="E551" s="57"/>
      <c r="F551" s="57"/>
      <c r="G551" s="56"/>
      <c r="H551" s="58"/>
      <c r="I551" s="55"/>
      <c r="J551" s="56"/>
      <c r="K551" s="55"/>
      <c r="L551" s="55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</row>
    <row r="552" spans="1:33" ht="15.75" customHeight="1" x14ac:dyDescent="0.25">
      <c r="A552" s="54"/>
      <c r="B552" s="54"/>
      <c r="C552" s="56"/>
      <c r="D552" s="56"/>
      <c r="E552" s="57"/>
      <c r="F552" s="57"/>
      <c r="G552" s="56"/>
      <c r="H552" s="58"/>
      <c r="I552" s="55"/>
      <c r="J552" s="56"/>
      <c r="K552" s="55"/>
      <c r="L552" s="55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</row>
    <row r="553" spans="1:33" ht="15.75" customHeight="1" x14ac:dyDescent="0.25">
      <c r="A553" s="54"/>
      <c r="B553" s="54"/>
      <c r="C553" s="56"/>
      <c r="D553" s="56"/>
      <c r="E553" s="57"/>
      <c r="F553" s="57"/>
      <c r="G553" s="56"/>
      <c r="H553" s="58"/>
      <c r="I553" s="55"/>
      <c r="J553" s="56"/>
      <c r="K553" s="55"/>
      <c r="L553" s="55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</row>
    <row r="554" spans="1:33" ht="15.75" customHeight="1" x14ac:dyDescent="0.25">
      <c r="A554" s="54"/>
      <c r="B554" s="54"/>
      <c r="C554" s="56"/>
      <c r="D554" s="56"/>
      <c r="E554" s="57"/>
      <c r="F554" s="57"/>
      <c r="G554" s="56"/>
      <c r="H554" s="58"/>
      <c r="I554" s="55"/>
      <c r="J554" s="56"/>
      <c r="K554" s="55"/>
      <c r="L554" s="55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</row>
    <row r="555" spans="1:33" ht="15.75" customHeight="1" x14ac:dyDescent="0.25">
      <c r="A555" s="54"/>
      <c r="B555" s="54"/>
      <c r="C555" s="56"/>
      <c r="D555" s="56"/>
      <c r="E555" s="57"/>
      <c r="F555" s="57"/>
      <c r="G555" s="56"/>
      <c r="H555" s="58"/>
      <c r="I555" s="55"/>
      <c r="J555" s="56"/>
      <c r="K555" s="55"/>
      <c r="L555" s="55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</row>
    <row r="556" spans="1:33" ht="15.75" customHeight="1" x14ac:dyDescent="0.25">
      <c r="A556" s="54"/>
      <c r="B556" s="54"/>
      <c r="C556" s="56"/>
      <c r="D556" s="56"/>
      <c r="E556" s="57"/>
      <c r="F556" s="57"/>
      <c r="G556" s="56"/>
      <c r="H556" s="58"/>
      <c r="I556" s="55"/>
      <c r="J556" s="56"/>
      <c r="K556" s="55"/>
      <c r="L556" s="55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</row>
    <row r="557" spans="1:33" ht="15.75" customHeight="1" x14ac:dyDescent="0.25">
      <c r="A557" s="54"/>
      <c r="B557" s="54"/>
      <c r="C557" s="56"/>
      <c r="D557" s="56"/>
      <c r="E557" s="57"/>
      <c r="F557" s="57"/>
      <c r="G557" s="56"/>
      <c r="H557" s="58"/>
      <c r="I557" s="55"/>
      <c r="J557" s="56"/>
      <c r="K557" s="55"/>
      <c r="L557" s="55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</row>
    <row r="558" spans="1:33" ht="15.75" customHeight="1" x14ac:dyDescent="0.25">
      <c r="A558" s="54"/>
      <c r="B558" s="54"/>
      <c r="C558" s="56"/>
      <c r="D558" s="56"/>
      <c r="E558" s="57"/>
      <c r="F558" s="57"/>
      <c r="G558" s="56"/>
      <c r="H558" s="58"/>
      <c r="I558" s="55"/>
      <c r="J558" s="56"/>
      <c r="K558" s="55"/>
      <c r="L558" s="55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</row>
    <row r="559" spans="1:33" ht="15.75" customHeight="1" x14ac:dyDescent="0.25">
      <c r="A559" s="54"/>
      <c r="B559" s="54"/>
      <c r="C559" s="56"/>
      <c r="D559" s="56"/>
      <c r="E559" s="57"/>
      <c r="F559" s="57"/>
      <c r="G559" s="56"/>
      <c r="H559" s="58"/>
      <c r="I559" s="55"/>
      <c r="J559" s="56"/>
      <c r="K559" s="55"/>
      <c r="L559" s="55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</row>
    <row r="560" spans="1:33" ht="15.75" customHeight="1" x14ac:dyDescent="0.25">
      <c r="A560" s="54"/>
      <c r="B560" s="54"/>
      <c r="C560" s="56"/>
      <c r="D560" s="56"/>
      <c r="E560" s="57"/>
      <c r="F560" s="57"/>
      <c r="G560" s="56"/>
      <c r="H560" s="58"/>
      <c r="I560" s="55"/>
      <c r="J560" s="56"/>
      <c r="K560" s="55"/>
      <c r="L560" s="55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</row>
    <row r="561" spans="1:33" ht="15.75" customHeight="1" x14ac:dyDescent="0.25">
      <c r="A561" s="54"/>
      <c r="B561" s="54"/>
      <c r="C561" s="56"/>
      <c r="D561" s="56"/>
      <c r="E561" s="57"/>
      <c r="F561" s="57"/>
      <c r="G561" s="56"/>
      <c r="H561" s="58"/>
      <c r="I561" s="55"/>
      <c r="J561" s="56"/>
      <c r="K561" s="55"/>
      <c r="L561" s="55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</row>
    <row r="562" spans="1:33" ht="15.75" customHeight="1" x14ac:dyDescent="0.25">
      <c r="A562" s="54"/>
      <c r="B562" s="54"/>
      <c r="C562" s="56"/>
      <c r="D562" s="56"/>
      <c r="E562" s="57"/>
      <c r="F562" s="57"/>
      <c r="G562" s="56"/>
      <c r="H562" s="58"/>
      <c r="I562" s="55"/>
      <c r="J562" s="56"/>
      <c r="K562" s="55"/>
      <c r="L562" s="55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</row>
    <row r="563" spans="1:33" ht="15.75" customHeight="1" x14ac:dyDescent="0.25">
      <c r="A563" s="54"/>
      <c r="B563" s="54"/>
      <c r="C563" s="56"/>
      <c r="D563" s="56"/>
      <c r="E563" s="57"/>
      <c r="F563" s="57"/>
      <c r="G563" s="56"/>
      <c r="H563" s="58"/>
      <c r="I563" s="55"/>
      <c r="J563" s="56"/>
      <c r="K563" s="55"/>
      <c r="L563" s="55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</row>
    <row r="564" spans="1:33" ht="15.75" customHeight="1" x14ac:dyDescent="0.25">
      <c r="A564" s="54"/>
      <c r="B564" s="54"/>
      <c r="C564" s="56"/>
      <c r="D564" s="56"/>
      <c r="E564" s="57"/>
      <c r="F564" s="57"/>
      <c r="G564" s="56"/>
      <c r="H564" s="58"/>
      <c r="I564" s="55"/>
      <c r="J564" s="56"/>
      <c r="K564" s="55"/>
      <c r="L564" s="55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</row>
    <row r="565" spans="1:33" ht="15.75" customHeight="1" x14ac:dyDescent="0.25">
      <c r="A565" s="54"/>
      <c r="B565" s="54"/>
      <c r="C565" s="56"/>
      <c r="D565" s="56"/>
      <c r="E565" s="57"/>
      <c r="F565" s="57"/>
      <c r="G565" s="56"/>
      <c r="H565" s="58"/>
      <c r="I565" s="55"/>
      <c r="J565" s="56"/>
      <c r="K565" s="55"/>
      <c r="L565" s="55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</row>
    <row r="566" spans="1:33" ht="15.75" customHeight="1" x14ac:dyDescent="0.25">
      <c r="A566" s="54"/>
      <c r="B566" s="54"/>
      <c r="C566" s="56"/>
      <c r="D566" s="56"/>
      <c r="E566" s="57"/>
      <c r="F566" s="57"/>
      <c r="G566" s="56"/>
      <c r="H566" s="58"/>
      <c r="I566" s="55"/>
      <c r="J566" s="56"/>
      <c r="K566" s="55"/>
      <c r="L566" s="55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</row>
    <row r="567" spans="1:33" ht="15.75" customHeight="1" x14ac:dyDescent="0.25">
      <c r="A567" s="54"/>
      <c r="B567" s="54"/>
      <c r="C567" s="56"/>
      <c r="D567" s="56"/>
      <c r="E567" s="57"/>
      <c r="F567" s="57"/>
      <c r="G567" s="56"/>
      <c r="H567" s="58"/>
      <c r="I567" s="55"/>
      <c r="J567" s="56"/>
      <c r="K567" s="55"/>
      <c r="L567" s="55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</row>
    <row r="568" spans="1:33" ht="15.75" customHeight="1" x14ac:dyDescent="0.25">
      <c r="A568" s="54"/>
      <c r="B568" s="54"/>
      <c r="C568" s="56"/>
      <c r="D568" s="56"/>
      <c r="E568" s="57"/>
      <c r="F568" s="57"/>
      <c r="G568" s="56"/>
      <c r="H568" s="58"/>
      <c r="I568" s="55"/>
      <c r="J568" s="56"/>
      <c r="K568" s="55"/>
      <c r="L568" s="55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</row>
    <row r="569" spans="1:33" ht="15.75" customHeight="1" x14ac:dyDescent="0.25">
      <c r="A569" s="54"/>
      <c r="B569" s="54"/>
      <c r="C569" s="56"/>
      <c r="D569" s="56"/>
      <c r="E569" s="57"/>
      <c r="F569" s="57"/>
      <c r="G569" s="56"/>
      <c r="H569" s="58"/>
      <c r="I569" s="55"/>
      <c r="J569" s="56"/>
      <c r="K569" s="55"/>
      <c r="L569" s="55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</row>
    <row r="570" spans="1:33" ht="15.75" customHeight="1" x14ac:dyDescent="0.25">
      <c r="A570" s="54"/>
      <c r="B570" s="54"/>
      <c r="C570" s="56"/>
      <c r="D570" s="56"/>
      <c r="E570" s="57"/>
      <c r="F570" s="57"/>
      <c r="G570" s="56"/>
      <c r="H570" s="58"/>
      <c r="I570" s="55"/>
      <c r="J570" s="56"/>
      <c r="K570" s="55"/>
      <c r="L570" s="55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</row>
    <row r="571" spans="1:33" ht="15.75" customHeight="1" x14ac:dyDescent="0.25">
      <c r="A571" s="54"/>
      <c r="B571" s="54"/>
      <c r="C571" s="56"/>
      <c r="D571" s="56"/>
      <c r="E571" s="57"/>
      <c r="F571" s="57"/>
      <c r="G571" s="56"/>
      <c r="H571" s="58"/>
      <c r="I571" s="55"/>
      <c r="J571" s="56"/>
      <c r="K571" s="55"/>
      <c r="L571" s="55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</row>
    <row r="572" spans="1:33" ht="15.75" customHeight="1" x14ac:dyDescent="0.25">
      <c r="A572" s="54"/>
      <c r="B572" s="54"/>
      <c r="C572" s="56"/>
      <c r="D572" s="56"/>
      <c r="E572" s="57"/>
      <c r="F572" s="57"/>
      <c r="G572" s="56"/>
      <c r="H572" s="58"/>
      <c r="I572" s="55"/>
      <c r="J572" s="56"/>
      <c r="K572" s="55"/>
      <c r="L572" s="55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</row>
    <row r="573" spans="1:33" ht="15.75" customHeight="1" x14ac:dyDescent="0.25">
      <c r="A573" s="54"/>
      <c r="B573" s="54"/>
      <c r="C573" s="56"/>
      <c r="D573" s="56"/>
      <c r="E573" s="57"/>
      <c r="F573" s="57"/>
      <c r="G573" s="56"/>
      <c r="H573" s="58"/>
      <c r="I573" s="55"/>
      <c r="J573" s="56"/>
      <c r="K573" s="55"/>
      <c r="L573" s="55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</row>
    <row r="574" spans="1:33" ht="15.75" customHeight="1" x14ac:dyDescent="0.25">
      <c r="A574" s="54"/>
      <c r="B574" s="54"/>
      <c r="C574" s="56"/>
      <c r="D574" s="56"/>
      <c r="E574" s="57"/>
      <c r="F574" s="57"/>
      <c r="G574" s="56"/>
      <c r="H574" s="58"/>
      <c r="I574" s="55"/>
      <c r="J574" s="56"/>
      <c r="K574" s="55"/>
      <c r="L574" s="55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</row>
    <row r="575" spans="1:33" ht="15.75" customHeight="1" x14ac:dyDescent="0.25">
      <c r="A575" s="54"/>
      <c r="B575" s="54"/>
      <c r="C575" s="56"/>
      <c r="D575" s="56"/>
      <c r="E575" s="57"/>
      <c r="F575" s="57"/>
      <c r="G575" s="56"/>
      <c r="H575" s="58"/>
      <c r="I575" s="55"/>
      <c r="J575" s="56"/>
      <c r="K575" s="55"/>
      <c r="L575" s="55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</row>
    <row r="576" spans="1:33" ht="15.75" customHeight="1" x14ac:dyDescent="0.25">
      <c r="A576" s="54"/>
      <c r="B576" s="54"/>
      <c r="C576" s="56"/>
      <c r="D576" s="56"/>
      <c r="E576" s="57"/>
      <c r="F576" s="57"/>
      <c r="G576" s="56"/>
      <c r="H576" s="58"/>
      <c r="I576" s="55"/>
      <c r="J576" s="56"/>
      <c r="K576" s="55"/>
      <c r="L576" s="55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</row>
    <row r="577" spans="1:33" ht="15.75" customHeight="1" x14ac:dyDescent="0.25">
      <c r="A577" s="54"/>
      <c r="B577" s="54"/>
      <c r="C577" s="56"/>
      <c r="D577" s="56"/>
      <c r="E577" s="57"/>
      <c r="F577" s="57"/>
      <c r="G577" s="56"/>
      <c r="H577" s="58"/>
      <c r="I577" s="55"/>
      <c r="J577" s="56"/>
      <c r="K577" s="55"/>
      <c r="L577" s="55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</row>
    <row r="578" spans="1:33" ht="15.75" customHeight="1" x14ac:dyDescent="0.25">
      <c r="A578" s="54"/>
      <c r="B578" s="54"/>
      <c r="C578" s="56"/>
      <c r="D578" s="56"/>
      <c r="E578" s="57"/>
      <c r="F578" s="57"/>
      <c r="G578" s="56"/>
      <c r="H578" s="58"/>
      <c r="I578" s="55"/>
      <c r="J578" s="56"/>
      <c r="K578" s="55"/>
      <c r="L578" s="55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</row>
    <row r="579" spans="1:33" ht="15.75" customHeight="1" x14ac:dyDescent="0.25">
      <c r="A579" s="54"/>
      <c r="B579" s="54"/>
      <c r="C579" s="56"/>
      <c r="D579" s="56"/>
      <c r="E579" s="57"/>
      <c r="F579" s="57"/>
      <c r="G579" s="56"/>
      <c r="H579" s="58"/>
      <c r="I579" s="55"/>
      <c r="J579" s="56"/>
      <c r="K579" s="55"/>
      <c r="L579" s="55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</row>
    <row r="580" spans="1:33" ht="15.75" customHeight="1" x14ac:dyDescent="0.25">
      <c r="A580" s="54"/>
      <c r="B580" s="54"/>
      <c r="C580" s="56"/>
      <c r="D580" s="56"/>
      <c r="E580" s="57"/>
      <c r="F580" s="57"/>
      <c r="G580" s="56"/>
      <c r="H580" s="58"/>
      <c r="I580" s="55"/>
      <c r="J580" s="56"/>
      <c r="K580" s="55"/>
      <c r="L580" s="55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</row>
    <row r="581" spans="1:33" ht="15.75" customHeight="1" x14ac:dyDescent="0.25">
      <c r="A581" s="54"/>
      <c r="B581" s="54"/>
      <c r="C581" s="56"/>
      <c r="D581" s="56"/>
      <c r="E581" s="57"/>
      <c r="F581" s="57"/>
      <c r="G581" s="56"/>
      <c r="H581" s="58"/>
      <c r="I581" s="55"/>
      <c r="J581" s="56"/>
      <c r="K581" s="55"/>
      <c r="L581" s="55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</row>
    <row r="582" spans="1:33" ht="15.75" customHeight="1" x14ac:dyDescent="0.25">
      <c r="A582" s="54"/>
      <c r="B582" s="54"/>
      <c r="C582" s="56"/>
      <c r="D582" s="56"/>
      <c r="E582" s="57"/>
      <c r="F582" s="57"/>
      <c r="G582" s="56"/>
      <c r="H582" s="58"/>
      <c r="I582" s="55"/>
      <c r="J582" s="56"/>
      <c r="K582" s="55"/>
      <c r="L582" s="55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</row>
    <row r="583" spans="1:33" ht="15.75" customHeight="1" x14ac:dyDescent="0.25">
      <c r="A583" s="54"/>
      <c r="B583" s="54"/>
      <c r="C583" s="56"/>
      <c r="D583" s="56"/>
      <c r="E583" s="57"/>
      <c r="F583" s="57"/>
      <c r="G583" s="56"/>
      <c r="H583" s="58"/>
      <c r="I583" s="55"/>
      <c r="J583" s="56"/>
      <c r="K583" s="55"/>
      <c r="L583" s="55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</row>
    <row r="584" spans="1:33" ht="15.75" customHeight="1" x14ac:dyDescent="0.25">
      <c r="A584" s="54"/>
      <c r="B584" s="54"/>
      <c r="C584" s="56"/>
      <c r="D584" s="56"/>
      <c r="E584" s="57"/>
      <c r="F584" s="57"/>
      <c r="G584" s="56"/>
      <c r="H584" s="58"/>
      <c r="I584" s="55"/>
      <c r="J584" s="56"/>
      <c r="K584" s="55"/>
      <c r="L584" s="55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</row>
    <row r="585" spans="1:33" ht="15.75" customHeight="1" x14ac:dyDescent="0.25">
      <c r="A585" s="54"/>
      <c r="B585" s="54"/>
      <c r="C585" s="56"/>
      <c r="D585" s="56"/>
      <c r="E585" s="57"/>
      <c r="F585" s="57"/>
      <c r="G585" s="56"/>
      <c r="H585" s="58"/>
      <c r="I585" s="55"/>
      <c r="J585" s="56"/>
      <c r="K585" s="55"/>
      <c r="L585" s="55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</row>
    <row r="586" spans="1:33" ht="15.75" customHeight="1" x14ac:dyDescent="0.25">
      <c r="A586" s="54"/>
      <c r="B586" s="54"/>
      <c r="C586" s="56"/>
      <c r="D586" s="56"/>
      <c r="E586" s="57"/>
      <c r="F586" s="57"/>
      <c r="G586" s="56"/>
      <c r="H586" s="58"/>
      <c r="I586" s="55"/>
      <c r="J586" s="56"/>
      <c r="K586" s="55"/>
      <c r="L586" s="55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</row>
    <row r="587" spans="1:33" ht="15.75" customHeight="1" x14ac:dyDescent="0.25">
      <c r="A587" s="54"/>
      <c r="B587" s="54"/>
      <c r="C587" s="56"/>
      <c r="D587" s="56"/>
      <c r="E587" s="57"/>
      <c r="F587" s="57"/>
      <c r="G587" s="56"/>
      <c r="H587" s="58"/>
      <c r="I587" s="55"/>
      <c r="J587" s="56"/>
      <c r="K587" s="55"/>
      <c r="L587" s="55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</row>
    <row r="588" spans="1:33" ht="15.75" customHeight="1" x14ac:dyDescent="0.25">
      <c r="A588" s="54"/>
      <c r="B588" s="54"/>
      <c r="C588" s="56"/>
      <c r="D588" s="56"/>
      <c r="E588" s="57"/>
      <c r="F588" s="57"/>
      <c r="G588" s="56"/>
      <c r="H588" s="58"/>
      <c r="I588" s="55"/>
      <c r="J588" s="56"/>
      <c r="K588" s="55"/>
      <c r="L588" s="55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</row>
    <row r="589" spans="1:33" ht="15.75" customHeight="1" x14ac:dyDescent="0.25">
      <c r="A589" s="54"/>
      <c r="B589" s="54"/>
      <c r="C589" s="56"/>
      <c r="D589" s="56"/>
      <c r="E589" s="57"/>
      <c r="F589" s="57"/>
      <c r="G589" s="56"/>
      <c r="H589" s="58"/>
      <c r="I589" s="55"/>
      <c r="J589" s="56"/>
      <c r="K589" s="55"/>
      <c r="L589" s="55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</row>
    <row r="590" spans="1:33" ht="15.75" customHeight="1" x14ac:dyDescent="0.25">
      <c r="A590" s="54"/>
      <c r="B590" s="54"/>
      <c r="C590" s="56"/>
      <c r="D590" s="56"/>
      <c r="E590" s="57"/>
      <c r="F590" s="57"/>
      <c r="G590" s="56"/>
      <c r="H590" s="58"/>
      <c r="I590" s="55"/>
      <c r="J590" s="56"/>
      <c r="K590" s="55"/>
      <c r="L590" s="55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</row>
    <row r="591" spans="1:33" ht="15.75" customHeight="1" x14ac:dyDescent="0.25">
      <c r="A591" s="54"/>
      <c r="B591" s="54"/>
      <c r="C591" s="56"/>
      <c r="D591" s="56"/>
      <c r="E591" s="57"/>
      <c r="F591" s="57"/>
      <c r="G591" s="56"/>
      <c r="H591" s="58"/>
      <c r="I591" s="55"/>
      <c r="J591" s="56"/>
      <c r="K591" s="55"/>
      <c r="L591" s="55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</row>
    <row r="592" spans="1:33" ht="15.75" customHeight="1" x14ac:dyDescent="0.25">
      <c r="A592" s="54"/>
      <c r="B592" s="54"/>
      <c r="C592" s="56"/>
      <c r="D592" s="56"/>
      <c r="E592" s="57"/>
      <c r="F592" s="57"/>
      <c r="G592" s="56"/>
      <c r="H592" s="58"/>
      <c r="I592" s="55"/>
      <c r="J592" s="56"/>
      <c r="K592" s="55"/>
      <c r="L592" s="55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</row>
    <row r="593" spans="1:33" ht="15.75" customHeight="1" x14ac:dyDescent="0.25">
      <c r="A593" s="54"/>
      <c r="B593" s="54"/>
      <c r="C593" s="56"/>
      <c r="D593" s="56"/>
      <c r="E593" s="57"/>
      <c r="F593" s="57"/>
      <c r="G593" s="56"/>
      <c r="H593" s="58"/>
      <c r="I593" s="55"/>
      <c r="J593" s="56"/>
      <c r="K593" s="55"/>
      <c r="L593" s="55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</row>
    <row r="594" spans="1:33" ht="15.75" customHeight="1" x14ac:dyDescent="0.25">
      <c r="A594" s="54"/>
      <c r="B594" s="54"/>
      <c r="C594" s="56"/>
      <c r="D594" s="56"/>
      <c r="E594" s="57"/>
      <c r="F594" s="57"/>
      <c r="G594" s="56"/>
      <c r="H594" s="58"/>
      <c r="I594" s="55"/>
      <c r="J594" s="56"/>
      <c r="K594" s="55"/>
      <c r="L594" s="55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</row>
    <row r="595" spans="1:33" ht="15.75" customHeight="1" x14ac:dyDescent="0.25">
      <c r="A595" s="54"/>
      <c r="B595" s="54"/>
      <c r="C595" s="56"/>
      <c r="D595" s="56"/>
      <c r="E595" s="57"/>
      <c r="F595" s="57"/>
      <c r="G595" s="56"/>
      <c r="H595" s="58"/>
      <c r="I595" s="55"/>
      <c r="J595" s="56"/>
      <c r="K595" s="55"/>
      <c r="L595" s="55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</row>
    <row r="596" spans="1:33" ht="15.75" customHeight="1" x14ac:dyDescent="0.25">
      <c r="A596" s="54"/>
      <c r="B596" s="54"/>
      <c r="C596" s="56"/>
      <c r="D596" s="56"/>
      <c r="E596" s="57"/>
      <c r="F596" s="57"/>
      <c r="G596" s="56"/>
      <c r="H596" s="58"/>
      <c r="I596" s="55"/>
      <c r="J596" s="56"/>
      <c r="K596" s="55"/>
      <c r="L596" s="55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</row>
    <row r="597" spans="1:33" ht="15.75" customHeight="1" x14ac:dyDescent="0.25">
      <c r="A597" s="54"/>
      <c r="B597" s="54"/>
      <c r="C597" s="56"/>
      <c r="D597" s="56"/>
      <c r="E597" s="57"/>
      <c r="F597" s="57"/>
      <c r="G597" s="56"/>
      <c r="H597" s="58"/>
      <c r="I597" s="55"/>
      <c r="J597" s="56"/>
      <c r="K597" s="55"/>
      <c r="L597" s="55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</row>
    <row r="598" spans="1:33" ht="15.75" customHeight="1" x14ac:dyDescent="0.25">
      <c r="A598" s="54"/>
      <c r="B598" s="54"/>
      <c r="C598" s="56"/>
      <c r="D598" s="56"/>
      <c r="E598" s="57"/>
      <c r="F598" s="57"/>
      <c r="G598" s="56"/>
      <c r="H598" s="58"/>
      <c r="I598" s="55"/>
      <c r="J598" s="56"/>
      <c r="K598" s="55"/>
      <c r="L598" s="55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</row>
    <row r="599" spans="1:33" ht="15.75" customHeight="1" x14ac:dyDescent="0.25">
      <c r="A599" s="54"/>
      <c r="B599" s="54"/>
      <c r="C599" s="56"/>
      <c r="D599" s="56"/>
      <c r="E599" s="57"/>
      <c r="F599" s="57"/>
      <c r="G599" s="56"/>
      <c r="H599" s="58"/>
      <c r="I599" s="55"/>
      <c r="J599" s="56"/>
      <c r="K599" s="55"/>
      <c r="L599" s="55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</row>
    <row r="600" spans="1:33" ht="15.75" customHeight="1" x14ac:dyDescent="0.25">
      <c r="A600" s="54"/>
      <c r="B600" s="54"/>
      <c r="C600" s="56"/>
      <c r="D600" s="56"/>
      <c r="E600" s="57"/>
      <c r="F600" s="57"/>
      <c r="G600" s="56"/>
      <c r="H600" s="58"/>
      <c r="I600" s="55"/>
      <c r="J600" s="56"/>
      <c r="K600" s="55"/>
      <c r="L600" s="55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</row>
    <row r="601" spans="1:33" ht="15.75" customHeight="1" x14ac:dyDescent="0.25">
      <c r="A601" s="54"/>
      <c r="B601" s="54"/>
      <c r="C601" s="56"/>
      <c r="D601" s="56"/>
      <c r="E601" s="57"/>
      <c r="F601" s="57"/>
      <c r="G601" s="56"/>
      <c r="H601" s="58"/>
      <c r="I601" s="55"/>
      <c r="J601" s="56"/>
      <c r="K601" s="55"/>
      <c r="L601" s="55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</row>
    <row r="602" spans="1:33" ht="15.75" customHeight="1" x14ac:dyDescent="0.25">
      <c r="A602" s="54"/>
      <c r="B602" s="54"/>
      <c r="C602" s="56"/>
      <c r="D602" s="56"/>
      <c r="E602" s="57"/>
      <c r="F602" s="57"/>
      <c r="G602" s="56"/>
      <c r="H602" s="58"/>
      <c r="I602" s="55"/>
      <c r="J602" s="56"/>
      <c r="K602" s="55"/>
      <c r="L602" s="55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</row>
    <row r="603" spans="1:33" ht="15.75" customHeight="1" x14ac:dyDescent="0.25">
      <c r="A603" s="54"/>
      <c r="B603" s="54"/>
      <c r="C603" s="56"/>
      <c r="D603" s="56"/>
      <c r="E603" s="57"/>
      <c r="F603" s="57"/>
      <c r="G603" s="56"/>
      <c r="H603" s="58"/>
      <c r="I603" s="55"/>
      <c r="J603" s="56"/>
      <c r="K603" s="55"/>
      <c r="L603" s="55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</row>
    <row r="604" spans="1:33" ht="15.75" customHeight="1" x14ac:dyDescent="0.25">
      <c r="A604" s="54"/>
      <c r="B604" s="54"/>
      <c r="C604" s="56"/>
      <c r="D604" s="56"/>
      <c r="E604" s="57"/>
      <c r="F604" s="57"/>
      <c r="G604" s="56"/>
      <c r="H604" s="58"/>
      <c r="I604" s="55"/>
      <c r="J604" s="56"/>
      <c r="K604" s="55"/>
      <c r="L604" s="55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</row>
    <row r="605" spans="1:33" ht="15.75" customHeight="1" x14ac:dyDescent="0.25">
      <c r="A605" s="54"/>
      <c r="B605" s="54"/>
      <c r="C605" s="56"/>
      <c r="D605" s="56"/>
      <c r="E605" s="57"/>
      <c r="F605" s="57"/>
      <c r="G605" s="56"/>
      <c r="H605" s="58"/>
      <c r="I605" s="55"/>
      <c r="J605" s="56"/>
      <c r="K605" s="55"/>
      <c r="L605" s="55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</row>
    <row r="606" spans="1:33" ht="15.75" customHeight="1" x14ac:dyDescent="0.25">
      <c r="A606" s="54"/>
      <c r="B606" s="54"/>
      <c r="C606" s="56"/>
      <c r="D606" s="56"/>
      <c r="E606" s="57"/>
      <c r="F606" s="57"/>
      <c r="G606" s="56"/>
      <c r="H606" s="58"/>
      <c r="I606" s="55"/>
      <c r="J606" s="56"/>
      <c r="K606" s="55"/>
      <c r="L606" s="55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</row>
    <row r="607" spans="1:33" ht="15.75" customHeight="1" x14ac:dyDescent="0.25">
      <c r="A607" s="54"/>
      <c r="B607" s="54"/>
      <c r="C607" s="56"/>
      <c r="D607" s="56"/>
      <c r="E607" s="57"/>
      <c r="F607" s="57"/>
      <c r="G607" s="56"/>
      <c r="H607" s="58"/>
      <c r="I607" s="55"/>
      <c r="J607" s="56"/>
      <c r="K607" s="55"/>
      <c r="L607" s="55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</row>
    <row r="608" spans="1:33" ht="15.75" customHeight="1" x14ac:dyDescent="0.25">
      <c r="A608" s="54"/>
      <c r="B608" s="54"/>
      <c r="C608" s="56"/>
      <c r="D608" s="56"/>
      <c r="E608" s="57"/>
      <c r="F608" s="57"/>
      <c r="G608" s="56"/>
      <c r="H608" s="58"/>
      <c r="I608" s="55"/>
      <c r="J608" s="56"/>
      <c r="K608" s="55"/>
      <c r="L608" s="55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</row>
    <row r="609" spans="1:33" ht="15.75" customHeight="1" x14ac:dyDescent="0.25">
      <c r="A609" s="54"/>
      <c r="B609" s="54"/>
      <c r="C609" s="56"/>
      <c r="D609" s="56"/>
      <c r="E609" s="57"/>
      <c r="F609" s="57"/>
      <c r="G609" s="56"/>
      <c r="H609" s="58"/>
      <c r="I609" s="55"/>
      <c r="J609" s="56"/>
      <c r="K609" s="55"/>
      <c r="L609" s="55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</row>
    <row r="610" spans="1:33" ht="15.75" customHeight="1" x14ac:dyDescent="0.25">
      <c r="A610" s="54"/>
      <c r="B610" s="54"/>
      <c r="C610" s="56"/>
      <c r="D610" s="56"/>
      <c r="E610" s="57"/>
      <c r="F610" s="57"/>
      <c r="G610" s="56"/>
      <c r="H610" s="58"/>
      <c r="I610" s="55"/>
      <c r="J610" s="56"/>
      <c r="K610" s="55"/>
      <c r="L610" s="55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</row>
    <row r="611" spans="1:33" ht="15.75" customHeight="1" x14ac:dyDescent="0.25">
      <c r="A611" s="54"/>
      <c r="B611" s="54"/>
      <c r="C611" s="56"/>
      <c r="D611" s="56"/>
      <c r="E611" s="57"/>
      <c r="F611" s="57"/>
      <c r="G611" s="56"/>
      <c r="H611" s="58"/>
      <c r="I611" s="55"/>
      <c r="J611" s="56"/>
      <c r="K611" s="55"/>
      <c r="L611" s="55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</row>
    <row r="612" spans="1:33" ht="15.75" customHeight="1" x14ac:dyDescent="0.25">
      <c r="A612" s="54"/>
      <c r="B612" s="54"/>
      <c r="C612" s="56"/>
      <c r="D612" s="56"/>
      <c r="E612" s="57"/>
      <c r="F612" s="57"/>
      <c r="G612" s="56"/>
      <c r="H612" s="58"/>
      <c r="I612" s="55"/>
      <c r="J612" s="56"/>
      <c r="K612" s="55"/>
      <c r="L612" s="55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</row>
    <row r="613" spans="1:33" ht="15.75" customHeight="1" x14ac:dyDescent="0.25">
      <c r="A613" s="54"/>
      <c r="B613" s="54"/>
      <c r="C613" s="56"/>
      <c r="D613" s="56"/>
      <c r="E613" s="57"/>
      <c r="F613" s="57"/>
      <c r="G613" s="56"/>
      <c r="H613" s="58"/>
      <c r="I613" s="55"/>
      <c r="J613" s="56"/>
      <c r="K613" s="55"/>
      <c r="L613" s="55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</row>
    <row r="614" spans="1:33" ht="15.75" customHeight="1" x14ac:dyDescent="0.25">
      <c r="A614" s="54"/>
      <c r="B614" s="54"/>
      <c r="C614" s="56"/>
      <c r="D614" s="56"/>
      <c r="E614" s="57"/>
      <c r="F614" s="57"/>
      <c r="G614" s="56"/>
      <c r="H614" s="58"/>
      <c r="I614" s="55"/>
      <c r="J614" s="56"/>
      <c r="K614" s="55"/>
      <c r="L614" s="55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</row>
    <row r="615" spans="1:33" ht="15.75" customHeight="1" x14ac:dyDescent="0.25">
      <c r="A615" s="54"/>
      <c r="B615" s="54"/>
      <c r="C615" s="56"/>
      <c r="D615" s="56"/>
      <c r="E615" s="57"/>
      <c r="F615" s="57"/>
      <c r="G615" s="56"/>
      <c r="H615" s="58"/>
      <c r="I615" s="55"/>
      <c r="J615" s="56"/>
      <c r="K615" s="55"/>
      <c r="L615" s="55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</row>
    <row r="616" spans="1:33" ht="15.75" customHeight="1" x14ac:dyDescent="0.25">
      <c r="A616" s="54"/>
      <c r="B616" s="54"/>
      <c r="C616" s="56"/>
      <c r="D616" s="56"/>
      <c r="E616" s="57"/>
      <c r="F616" s="57"/>
      <c r="G616" s="56"/>
      <c r="H616" s="58"/>
      <c r="I616" s="55"/>
      <c r="J616" s="56"/>
      <c r="K616" s="55"/>
      <c r="L616" s="55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</row>
    <row r="617" spans="1:33" ht="15.75" customHeight="1" x14ac:dyDescent="0.25">
      <c r="A617" s="54"/>
      <c r="B617" s="54"/>
      <c r="C617" s="56"/>
      <c r="D617" s="56"/>
      <c r="E617" s="57"/>
      <c r="F617" s="57"/>
      <c r="G617" s="56"/>
      <c r="H617" s="58"/>
      <c r="I617" s="55"/>
      <c r="J617" s="56"/>
      <c r="K617" s="55"/>
      <c r="L617" s="55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</row>
    <row r="618" spans="1:33" ht="15.75" customHeight="1" x14ac:dyDescent="0.25">
      <c r="A618" s="54"/>
      <c r="B618" s="54"/>
      <c r="C618" s="56"/>
      <c r="D618" s="56"/>
      <c r="E618" s="57"/>
      <c r="F618" s="57"/>
      <c r="G618" s="56"/>
      <c r="H618" s="58"/>
      <c r="I618" s="55"/>
      <c r="J618" s="56"/>
      <c r="K618" s="55"/>
      <c r="L618" s="55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</row>
    <row r="619" spans="1:33" ht="15.75" customHeight="1" x14ac:dyDescent="0.25">
      <c r="A619" s="54"/>
      <c r="B619" s="54"/>
      <c r="C619" s="56"/>
      <c r="D619" s="56"/>
      <c r="E619" s="57"/>
      <c r="F619" s="57"/>
      <c r="G619" s="56"/>
      <c r="H619" s="58"/>
      <c r="I619" s="55"/>
      <c r="J619" s="56"/>
      <c r="K619" s="55"/>
      <c r="L619" s="55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</row>
    <row r="620" spans="1:33" ht="15.75" customHeight="1" x14ac:dyDescent="0.25">
      <c r="A620" s="54"/>
      <c r="B620" s="54"/>
      <c r="C620" s="56"/>
      <c r="D620" s="56"/>
      <c r="E620" s="57"/>
      <c r="F620" s="57"/>
      <c r="G620" s="56"/>
      <c r="H620" s="58"/>
      <c r="I620" s="55"/>
      <c r="J620" s="56"/>
      <c r="K620" s="55"/>
      <c r="L620" s="55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</row>
    <row r="621" spans="1:33" ht="15.75" customHeight="1" x14ac:dyDescent="0.25">
      <c r="A621" s="54"/>
      <c r="B621" s="54"/>
      <c r="C621" s="56"/>
      <c r="D621" s="56"/>
      <c r="E621" s="57"/>
      <c r="F621" s="57"/>
      <c r="G621" s="56"/>
      <c r="H621" s="58"/>
      <c r="I621" s="55"/>
      <c r="J621" s="56"/>
      <c r="K621" s="55"/>
      <c r="L621" s="55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</row>
    <row r="622" spans="1:33" ht="15.75" customHeight="1" x14ac:dyDescent="0.25">
      <c r="A622" s="54"/>
      <c r="B622" s="54"/>
      <c r="C622" s="56"/>
      <c r="D622" s="56"/>
      <c r="E622" s="57"/>
      <c r="F622" s="57"/>
      <c r="G622" s="56"/>
      <c r="H622" s="58"/>
      <c r="I622" s="55"/>
      <c r="J622" s="56"/>
      <c r="K622" s="55"/>
      <c r="L622" s="55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</row>
    <row r="623" spans="1:33" ht="15.75" customHeight="1" x14ac:dyDescent="0.25">
      <c r="A623" s="54"/>
      <c r="B623" s="54"/>
      <c r="C623" s="56"/>
      <c r="D623" s="56"/>
      <c r="E623" s="57"/>
      <c r="F623" s="57"/>
      <c r="G623" s="56"/>
      <c r="H623" s="58"/>
      <c r="I623" s="55"/>
      <c r="J623" s="56"/>
      <c r="K623" s="55"/>
      <c r="L623" s="55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</row>
    <row r="624" spans="1:33" ht="15.75" customHeight="1" x14ac:dyDescent="0.25">
      <c r="A624" s="54"/>
      <c r="B624" s="54"/>
      <c r="C624" s="56"/>
      <c r="D624" s="56"/>
      <c r="E624" s="57"/>
      <c r="F624" s="57"/>
      <c r="G624" s="56"/>
      <c r="H624" s="58"/>
      <c r="I624" s="55"/>
      <c r="J624" s="56"/>
      <c r="K624" s="55"/>
      <c r="L624" s="55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</row>
    <row r="625" spans="1:33" ht="15.75" customHeight="1" x14ac:dyDescent="0.25">
      <c r="A625" s="54"/>
      <c r="B625" s="54"/>
      <c r="C625" s="56"/>
      <c r="D625" s="56"/>
      <c r="E625" s="57"/>
      <c r="F625" s="57"/>
      <c r="G625" s="56"/>
      <c r="H625" s="58"/>
      <c r="I625" s="55"/>
      <c r="J625" s="56"/>
      <c r="K625" s="55"/>
      <c r="L625" s="55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</row>
    <row r="626" spans="1:33" ht="15.75" customHeight="1" x14ac:dyDescent="0.25">
      <c r="A626" s="54"/>
      <c r="B626" s="54"/>
      <c r="C626" s="56"/>
      <c r="D626" s="56"/>
      <c r="E626" s="57"/>
      <c r="F626" s="57"/>
      <c r="G626" s="56"/>
      <c r="H626" s="58"/>
      <c r="I626" s="55"/>
      <c r="J626" s="56"/>
      <c r="K626" s="55"/>
      <c r="L626" s="55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</row>
    <row r="627" spans="1:33" ht="15.75" customHeight="1" x14ac:dyDescent="0.25">
      <c r="A627" s="54"/>
      <c r="B627" s="54"/>
      <c r="C627" s="56"/>
      <c r="D627" s="56"/>
      <c r="E627" s="57"/>
      <c r="F627" s="57"/>
      <c r="G627" s="56"/>
      <c r="H627" s="58"/>
      <c r="I627" s="55"/>
      <c r="J627" s="56"/>
      <c r="K627" s="55"/>
      <c r="L627" s="55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</row>
    <row r="628" spans="1:33" ht="15.75" customHeight="1" x14ac:dyDescent="0.25">
      <c r="A628" s="54"/>
      <c r="B628" s="54"/>
      <c r="C628" s="56"/>
      <c r="D628" s="56"/>
      <c r="E628" s="57"/>
      <c r="F628" s="57"/>
      <c r="G628" s="56"/>
      <c r="H628" s="58"/>
      <c r="I628" s="55"/>
      <c r="J628" s="56"/>
      <c r="K628" s="55"/>
      <c r="L628" s="55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</row>
    <row r="629" spans="1:33" ht="15.75" customHeight="1" x14ac:dyDescent="0.25">
      <c r="A629" s="54"/>
      <c r="B629" s="54"/>
      <c r="C629" s="56"/>
      <c r="D629" s="56"/>
      <c r="E629" s="57"/>
      <c r="F629" s="57"/>
      <c r="G629" s="56"/>
      <c r="H629" s="58"/>
      <c r="I629" s="55"/>
      <c r="J629" s="56"/>
      <c r="K629" s="55"/>
      <c r="L629" s="55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</row>
    <row r="630" spans="1:33" ht="15.75" customHeight="1" x14ac:dyDescent="0.25">
      <c r="A630" s="54"/>
      <c r="B630" s="54"/>
      <c r="C630" s="56"/>
      <c r="D630" s="56"/>
      <c r="E630" s="57"/>
      <c r="F630" s="57"/>
      <c r="G630" s="56"/>
      <c r="H630" s="58"/>
      <c r="I630" s="55"/>
      <c r="J630" s="56"/>
      <c r="K630" s="55"/>
      <c r="L630" s="55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</row>
    <row r="631" spans="1:33" ht="15.75" customHeight="1" x14ac:dyDescent="0.25">
      <c r="A631" s="54"/>
      <c r="B631" s="54"/>
      <c r="C631" s="56"/>
      <c r="D631" s="56"/>
      <c r="E631" s="57"/>
      <c r="F631" s="57"/>
      <c r="G631" s="56"/>
      <c r="H631" s="58"/>
      <c r="I631" s="55"/>
      <c r="J631" s="56"/>
      <c r="K631" s="55"/>
      <c r="L631" s="55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</row>
    <row r="632" spans="1:33" ht="15.75" customHeight="1" x14ac:dyDescent="0.25">
      <c r="A632" s="54"/>
      <c r="B632" s="54"/>
      <c r="C632" s="56"/>
      <c r="D632" s="56"/>
      <c r="E632" s="57"/>
      <c r="F632" s="57"/>
      <c r="G632" s="56"/>
      <c r="H632" s="58"/>
      <c r="I632" s="55"/>
      <c r="J632" s="56"/>
      <c r="K632" s="55"/>
      <c r="L632" s="55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</row>
    <row r="633" spans="1:33" ht="15.75" customHeight="1" x14ac:dyDescent="0.25">
      <c r="A633" s="54"/>
      <c r="B633" s="54"/>
      <c r="C633" s="56"/>
      <c r="D633" s="56"/>
      <c r="E633" s="57"/>
      <c r="F633" s="57"/>
      <c r="G633" s="56"/>
      <c r="H633" s="58"/>
      <c r="I633" s="55"/>
      <c r="J633" s="56"/>
      <c r="K633" s="55"/>
      <c r="L633" s="55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</row>
    <row r="634" spans="1:33" ht="15.75" customHeight="1" x14ac:dyDescent="0.25">
      <c r="A634" s="54"/>
      <c r="B634" s="54"/>
      <c r="C634" s="56"/>
      <c r="D634" s="56"/>
      <c r="E634" s="57"/>
      <c r="F634" s="57"/>
      <c r="G634" s="56"/>
      <c r="H634" s="58"/>
      <c r="I634" s="55"/>
      <c r="J634" s="56"/>
      <c r="K634" s="55"/>
      <c r="L634" s="55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</row>
    <row r="635" spans="1:33" ht="15.75" customHeight="1" x14ac:dyDescent="0.25">
      <c r="A635" s="54"/>
      <c r="B635" s="54"/>
      <c r="C635" s="56"/>
      <c r="D635" s="56"/>
      <c r="E635" s="57"/>
      <c r="F635" s="57"/>
      <c r="G635" s="56"/>
      <c r="H635" s="58"/>
      <c r="I635" s="55"/>
      <c r="J635" s="56"/>
      <c r="K635" s="55"/>
      <c r="L635" s="55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</row>
    <row r="636" spans="1:33" ht="15.75" customHeight="1" x14ac:dyDescent="0.25">
      <c r="A636" s="54"/>
      <c r="B636" s="54"/>
      <c r="C636" s="56"/>
      <c r="D636" s="56"/>
      <c r="E636" s="57"/>
      <c r="F636" s="57"/>
      <c r="G636" s="56"/>
      <c r="H636" s="58"/>
      <c r="I636" s="55"/>
      <c r="J636" s="56"/>
      <c r="K636" s="55"/>
      <c r="L636" s="55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</row>
    <row r="637" spans="1:33" ht="15.75" customHeight="1" x14ac:dyDescent="0.25">
      <c r="A637" s="54"/>
      <c r="B637" s="54"/>
      <c r="C637" s="56"/>
      <c r="D637" s="56"/>
      <c r="E637" s="57"/>
      <c r="F637" s="57"/>
      <c r="G637" s="56"/>
      <c r="H637" s="58"/>
      <c r="I637" s="55"/>
      <c r="J637" s="56"/>
      <c r="K637" s="55"/>
      <c r="L637" s="55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</row>
    <row r="638" spans="1:33" ht="15.75" customHeight="1" x14ac:dyDescent="0.25">
      <c r="A638" s="54"/>
      <c r="B638" s="54"/>
      <c r="C638" s="56"/>
      <c r="D638" s="56"/>
      <c r="E638" s="57"/>
      <c r="F638" s="57"/>
      <c r="G638" s="56"/>
      <c r="H638" s="58"/>
      <c r="I638" s="55"/>
      <c r="J638" s="56"/>
      <c r="K638" s="55"/>
      <c r="L638" s="55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</row>
    <row r="639" spans="1:33" ht="15.75" customHeight="1" x14ac:dyDescent="0.25">
      <c r="A639" s="54"/>
      <c r="B639" s="54"/>
      <c r="C639" s="56"/>
      <c r="D639" s="56"/>
      <c r="E639" s="57"/>
      <c r="F639" s="57"/>
      <c r="G639" s="56"/>
      <c r="H639" s="58"/>
      <c r="I639" s="55"/>
      <c r="J639" s="56"/>
      <c r="K639" s="55"/>
      <c r="L639" s="55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</row>
    <row r="640" spans="1:33" ht="15.75" customHeight="1" x14ac:dyDescent="0.25">
      <c r="A640" s="54"/>
      <c r="B640" s="54"/>
      <c r="C640" s="56"/>
      <c r="D640" s="56"/>
      <c r="E640" s="57"/>
      <c r="F640" s="57"/>
      <c r="G640" s="56"/>
      <c r="H640" s="58"/>
      <c r="I640" s="55"/>
      <c r="J640" s="56"/>
      <c r="K640" s="55"/>
      <c r="L640" s="55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</row>
    <row r="641" spans="1:33" ht="15.75" customHeight="1" x14ac:dyDescent="0.25">
      <c r="A641" s="54"/>
      <c r="B641" s="54"/>
      <c r="C641" s="56"/>
      <c r="D641" s="56"/>
      <c r="E641" s="57"/>
      <c r="F641" s="57"/>
      <c r="G641" s="56"/>
      <c r="H641" s="58"/>
      <c r="I641" s="55"/>
      <c r="J641" s="56"/>
      <c r="K641" s="55"/>
      <c r="L641" s="55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</row>
    <row r="642" spans="1:33" ht="15.75" customHeight="1" x14ac:dyDescent="0.25">
      <c r="A642" s="54"/>
      <c r="B642" s="54"/>
      <c r="C642" s="56"/>
      <c r="D642" s="56"/>
      <c r="E642" s="57"/>
      <c r="F642" s="57"/>
      <c r="G642" s="56"/>
      <c r="H642" s="58"/>
      <c r="I642" s="55"/>
      <c r="J642" s="56"/>
      <c r="K642" s="55"/>
      <c r="L642" s="55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</row>
    <row r="643" spans="1:33" ht="15.75" customHeight="1" x14ac:dyDescent="0.25">
      <c r="A643" s="54"/>
      <c r="B643" s="54"/>
      <c r="C643" s="56"/>
      <c r="D643" s="56"/>
      <c r="E643" s="57"/>
      <c r="F643" s="57"/>
      <c r="G643" s="56"/>
      <c r="H643" s="58"/>
      <c r="I643" s="55"/>
      <c r="J643" s="56"/>
      <c r="K643" s="55"/>
      <c r="L643" s="55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</row>
    <row r="644" spans="1:33" ht="15.75" customHeight="1" x14ac:dyDescent="0.25">
      <c r="A644" s="54"/>
      <c r="B644" s="54"/>
      <c r="C644" s="56"/>
      <c r="D644" s="56"/>
      <c r="E644" s="57"/>
      <c r="F644" s="57"/>
      <c r="G644" s="56"/>
      <c r="H644" s="58"/>
      <c r="I644" s="55"/>
      <c r="J644" s="56"/>
      <c r="K644" s="55"/>
      <c r="L644" s="55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</row>
    <row r="645" spans="1:33" ht="15.75" customHeight="1" x14ac:dyDescent="0.25">
      <c r="A645" s="54"/>
      <c r="B645" s="54"/>
      <c r="C645" s="56"/>
      <c r="D645" s="56"/>
      <c r="E645" s="57"/>
      <c r="F645" s="57"/>
      <c r="G645" s="56"/>
      <c r="H645" s="58"/>
      <c r="I645" s="55"/>
      <c r="J645" s="56"/>
      <c r="K645" s="55"/>
      <c r="L645" s="55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</row>
    <row r="646" spans="1:33" ht="15.75" customHeight="1" x14ac:dyDescent="0.25">
      <c r="A646" s="54"/>
      <c r="B646" s="54"/>
      <c r="C646" s="56"/>
      <c r="D646" s="56"/>
      <c r="E646" s="57"/>
      <c r="F646" s="57"/>
      <c r="G646" s="56"/>
      <c r="H646" s="58"/>
      <c r="I646" s="55"/>
      <c r="J646" s="56"/>
      <c r="K646" s="55"/>
      <c r="L646" s="55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</row>
    <row r="647" spans="1:33" ht="15.75" customHeight="1" x14ac:dyDescent="0.25">
      <c r="A647" s="54"/>
      <c r="B647" s="54"/>
      <c r="C647" s="56"/>
      <c r="D647" s="56"/>
      <c r="E647" s="57"/>
      <c r="F647" s="57"/>
      <c r="G647" s="56"/>
      <c r="H647" s="58"/>
      <c r="I647" s="55"/>
      <c r="J647" s="56"/>
      <c r="K647" s="55"/>
      <c r="L647" s="55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</row>
    <row r="648" spans="1:33" ht="15.75" customHeight="1" x14ac:dyDescent="0.25">
      <c r="A648" s="54"/>
      <c r="B648" s="54"/>
      <c r="C648" s="56"/>
      <c r="D648" s="56"/>
      <c r="E648" s="57"/>
      <c r="F648" s="57"/>
      <c r="G648" s="56"/>
      <c r="H648" s="58"/>
      <c r="I648" s="55"/>
      <c r="J648" s="56"/>
      <c r="K648" s="55"/>
      <c r="L648" s="55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</row>
    <row r="649" spans="1:33" ht="15.75" customHeight="1" x14ac:dyDescent="0.25">
      <c r="A649" s="54"/>
      <c r="B649" s="54"/>
      <c r="C649" s="56"/>
      <c r="D649" s="56"/>
      <c r="E649" s="57"/>
      <c r="F649" s="57"/>
      <c r="G649" s="56"/>
      <c r="H649" s="58"/>
      <c r="I649" s="55"/>
      <c r="J649" s="56"/>
      <c r="K649" s="55"/>
      <c r="L649" s="55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</row>
    <row r="650" spans="1:33" ht="15.75" customHeight="1" x14ac:dyDescent="0.25">
      <c r="A650" s="54"/>
      <c r="B650" s="54"/>
      <c r="C650" s="56"/>
      <c r="D650" s="56"/>
      <c r="E650" s="57"/>
      <c r="F650" s="57"/>
      <c r="G650" s="56"/>
      <c r="H650" s="58"/>
      <c r="I650" s="55"/>
      <c r="J650" s="56"/>
      <c r="K650" s="55"/>
      <c r="L650" s="55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</row>
    <row r="651" spans="1:33" ht="15.75" customHeight="1" x14ac:dyDescent="0.25">
      <c r="A651" s="54"/>
      <c r="B651" s="54"/>
      <c r="C651" s="56"/>
      <c r="D651" s="56"/>
      <c r="E651" s="57"/>
      <c r="F651" s="57"/>
      <c r="G651" s="56"/>
      <c r="H651" s="58"/>
      <c r="I651" s="55"/>
      <c r="J651" s="56"/>
      <c r="K651" s="55"/>
      <c r="L651" s="55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</row>
    <row r="652" spans="1:33" ht="15.75" customHeight="1" x14ac:dyDescent="0.25">
      <c r="A652" s="54"/>
      <c r="B652" s="54"/>
      <c r="C652" s="56"/>
      <c r="D652" s="56"/>
      <c r="E652" s="57"/>
      <c r="F652" s="57"/>
      <c r="G652" s="56"/>
      <c r="H652" s="58"/>
      <c r="I652" s="55"/>
      <c r="J652" s="56"/>
      <c r="K652" s="55"/>
      <c r="L652" s="55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</row>
    <row r="653" spans="1:33" ht="15.75" customHeight="1" x14ac:dyDescent="0.25">
      <c r="A653" s="54"/>
      <c r="B653" s="54"/>
      <c r="C653" s="56"/>
      <c r="D653" s="56"/>
      <c r="E653" s="57"/>
      <c r="F653" s="57"/>
      <c r="G653" s="56"/>
      <c r="H653" s="58"/>
      <c r="I653" s="55"/>
      <c r="J653" s="56"/>
      <c r="K653" s="55"/>
      <c r="L653" s="55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</row>
    <row r="654" spans="1:33" ht="15.75" customHeight="1" x14ac:dyDescent="0.25">
      <c r="A654" s="54"/>
      <c r="B654" s="54"/>
      <c r="C654" s="56"/>
      <c r="D654" s="56"/>
      <c r="E654" s="57"/>
      <c r="F654" s="57"/>
      <c r="G654" s="56"/>
      <c r="H654" s="58"/>
      <c r="I654" s="55"/>
      <c r="J654" s="56"/>
      <c r="K654" s="55"/>
      <c r="L654" s="55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</row>
    <row r="655" spans="1:33" ht="15.75" customHeight="1" x14ac:dyDescent="0.25">
      <c r="A655" s="54"/>
      <c r="B655" s="54"/>
      <c r="C655" s="56"/>
      <c r="D655" s="56"/>
      <c r="E655" s="57"/>
      <c r="F655" s="57"/>
      <c r="G655" s="56"/>
      <c r="H655" s="58"/>
      <c r="I655" s="55"/>
      <c r="J655" s="56"/>
      <c r="K655" s="55"/>
      <c r="L655" s="55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</row>
    <row r="656" spans="1:33" ht="15.75" customHeight="1" x14ac:dyDescent="0.25">
      <c r="A656" s="54"/>
      <c r="B656" s="54"/>
      <c r="C656" s="56"/>
      <c r="D656" s="56"/>
      <c r="E656" s="57"/>
      <c r="F656" s="57"/>
      <c r="G656" s="56"/>
      <c r="H656" s="58"/>
      <c r="I656" s="55"/>
      <c r="J656" s="56"/>
      <c r="K656" s="55"/>
      <c r="L656" s="55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</row>
    <row r="657" spans="1:33" ht="15.75" customHeight="1" x14ac:dyDescent="0.25">
      <c r="A657" s="54"/>
      <c r="B657" s="54"/>
      <c r="C657" s="56"/>
      <c r="D657" s="56"/>
      <c r="E657" s="57"/>
      <c r="F657" s="57"/>
      <c r="G657" s="56"/>
      <c r="H657" s="58"/>
      <c r="I657" s="55"/>
      <c r="J657" s="56"/>
      <c r="K657" s="55"/>
      <c r="L657" s="55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</row>
    <row r="658" spans="1:33" ht="15.75" customHeight="1" x14ac:dyDescent="0.25">
      <c r="A658" s="54"/>
      <c r="B658" s="54"/>
      <c r="C658" s="56"/>
      <c r="D658" s="56"/>
      <c r="E658" s="57"/>
      <c r="F658" s="57"/>
      <c r="G658" s="56"/>
      <c r="H658" s="58"/>
      <c r="I658" s="55"/>
      <c r="J658" s="56"/>
      <c r="K658" s="55"/>
      <c r="L658" s="55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</row>
    <row r="659" spans="1:33" ht="15.75" customHeight="1" x14ac:dyDescent="0.25">
      <c r="A659" s="54"/>
      <c r="B659" s="54"/>
      <c r="C659" s="56"/>
      <c r="D659" s="56"/>
      <c r="E659" s="57"/>
      <c r="F659" s="57"/>
      <c r="G659" s="56"/>
      <c r="H659" s="58"/>
      <c r="I659" s="55"/>
      <c r="J659" s="56"/>
      <c r="K659" s="55"/>
      <c r="L659" s="55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</row>
    <row r="660" spans="1:33" ht="15.75" customHeight="1" x14ac:dyDescent="0.25">
      <c r="A660" s="54"/>
      <c r="B660" s="54"/>
      <c r="C660" s="56"/>
      <c r="D660" s="56"/>
      <c r="E660" s="57"/>
      <c r="F660" s="57"/>
      <c r="G660" s="56"/>
      <c r="H660" s="58"/>
      <c r="I660" s="55"/>
      <c r="J660" s="56"/>
      <c r="K660" s="55"/>
      <c r="L660" s="55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</row>
    <row r="661" spans="1:33" ht="15.75" customHeight="1" x14ac:dyDescent="0.25">
      <c r="A661" s="54"/>
      <c r="B661" s="54"/>
      <c r="C661" s="56"/>
      <c r="D661" s="56"/>
      <c r="E661" s="57"/>
      <c r="F661" s="57"/>
      <c r="G661" s="56"/>
      <c r="H661" s="58"/>
      <c r="I661" s="55"/>
      <c r="J661" s="56"/>
      <c r="K661" s="55"/>
      <c r="L661" s="55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</row>
    <row r="662" spans="1:33" ht="15.75" customHeight="1" x14ac:dyDescent="0.25">
      <c r="A662" s="54"/>
      <c r="B662" s="54"/>
      <c r="C662" s="56"/>
      <c r="D662" s="56"/>
      <c r="E662" s="57"/>
      <c r="F662" s="57"/>
      <c r="G662" s="56"/>
      <c r="H662" s="58"/>
      <c r="I662" s="55"/>
      <c r="J662" s="56"/>
      <c r="K662" s="55"/>
      <c r="L662" s="55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</row>
    <row r="663" spans="1:33" ht="15.75" customHeight="1" x14ac:dyDescent="0.25">
      <c r="A663" s="54"/>
      <c r="B663" s="54"/>
      <c r="C663" s="56"/>
      <c r="D663" s="56"/>
      <c r="E663" s="57"/>
      <c r="F663" s="57"/>
      <c r="G663" s="56"/>
      <c r="H663" s="58"/>
      <c r="I663" s="55"/>
      <c r="J663" s="56"/>
      <c r="K663" s="55"/>
      <c r="L663" s="55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</row>
    <row r="664" spans="1:33" ht="15.75" customHeight="1" x14ac:dyDescent="0.25">
      <c r="A664" s="54"/>
      <c r="B664" s="54"/>
      <c r="C664" s="56"/>
      <c r="D664" s="56"/>
      <c r="E664" s="57"/>
      <c r="F664" s="57"/>
      <c r="G664" s="56"/>
      <c r="H664" s="58"/>
      <c r="I664" s="55"/>
      <c r="J664" s="56"/>
      <c r="K664" s="55"/>
      <c r="L664" s="55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</row>
    <row r="665" spans="1:33" ht="15.75" customHeight="1" x14ac:dyDescent="0.25">
      <c r="A665" s="54"/>
      <c r="B665" s="54"/>
      <c r="C665" s="56"/>
      <c r="D665" s="56"/>
      <c r="E665" s="57"/>
      <c r="F665" s="57"/>
      <c r="G665" s="56"/>
      <c r="H665" s="58"/>
      <c r="I665" s="55"/>
      <c r="J665" s="56"/>
      <c r="K665" s="55"/>
      <c r="L665" s="55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</row>
    <row r="666" spans="1:33" ht="15.75" customHeight="1" x14ac:dyDescent="0.25">
      <c r="A666" s="54"/>
      <c r="B666" s="54"/>
      <c r="C666" s="56"/>
      <c r="D666" s="56"/>
      <c r="E666" s="57"/>
      <c r="F666" s="57"/>
      <c r="G666" s="56"/>
      <c r="H666" s="58"/>
      <c r="I666" s="55"/>
      <c r="J666" s="56"/>
      <c r="K666" s="55"/>
      <c r="L666" s="55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</row>
    <row r="667" spans="1:33" ht="15.75" customHeight="1" x14ac:dyDescent="0.25">
      <c r="A667" s="54"/>
      <c r="B667" s="54"/>
      <c r="C667" s="56"/>
      <c r="D667" s="56"/>
      <c r="E667" s="57"/>
      <c r="F667" s="57"/>
      <c r="G667" s="56"/>
      <c r="H667" s="58"/>
      <c r="I667" s="55"/>
      <c r="J667" s="56"/>
      <c r="K667" s="55"/>
      <c r="L667" s="55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</row>
    <row r="668" spans="1:33" ht="15.75" customHeight="1" x14ac:dyDescent="0.25">
      <c r="A668" s="54"/>
      <c r="B668" s="54"/>
      <c r="C668" s="56"/>
      <c r="D668" s="56"/>
      <c r="E668" s="57"/>
      <c r="F668" s="57"/>
      <c r="G668" s="56"/>
      <c r="H668" s="58"/>
      <c r="I668" s="55"/>
      <c r="J668" s="56"/>
      <c r="K668" s="55"/>
      <c r="L668" s="55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</row>
    <row r="669" spans="1:33" ht="15.75" customHeight="1" x14ac:dyDescent="0.25">
      <c r="A669" s="54"/>
      <c r="B669" s="54"/>
      <c r="C669" s="56"/>
      <c r="D669" s="56"/>
      <c r="E669" s="57"/>
      <c r="F669" s="57"/>
      <c r="G669" s="56"/>
      <c r="H669" s="58"/>
      <c r="I669" s="55"/>
      <c r="J669" s="56"/>
      <c r="K669" s="55"/>
      <c r="L669" s="55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</row>
    <row r="670" spans="1:33" ht="15.75" customHeight="1" x14ac:dyDescent="0.25">
      <c r="A670" s="54"/>
      <c r="B670" s="54"/>
      <c r="C670" s="56"/>
      <c r="D670" s="56"/>
      <c r="E670" s="57"/>
      <c r="F670" s="57"/>
      <c r="G670" s="56"/>
      <c r="H670" s="58"/>
      <c r="I670" s="55"/>
      <c r="J670" s="56"/>
      <c r="K670" s="55"/>
      <c r="L670" s="55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</row>
    <row r="671" spans="1:33" ht="15.75" customHeight="1" x14ac:dyDescent="0.25">
      <c r="A671" s="54"/>
      <c r="B671" s="54"/>
      <c r="C671" s="56"/>
      <c r="D671" s="56"/>
      <c r="E671" s="57"/>
      <c r="F671" s="57"/>
      <c r="G671" s="56"/>
      <c r="H671" s="58"/>
      <c r="I671" s="55"/>
      <c r="J671" s="56"/>
      <c r="K671" s="55"/>
      <c r="L671" s="55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</row>
    <row r="672" spans="1:33" ht="15.75" customHeight="1" x14ac:dyDescent="0.25">
      <c r="A672" s="54"/>
      <c r="B672" s="54"/>
      <c r="C672" s="56"/>
      <c r="D672" s="56"/>
      <c r="E672" s="57"/>
      <c r="F672" s="57"/>
      <c r="G672" s="56"/>
      <c r="H672" s="58"/>
      <c r="I672" s="55"/>
      <c r="J672" s="56"/>
      <c r="K672" s="55"/>
      <c r="L672" s="55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</row>
    <row r="673" spans="1:33" ht="15.75" customHeight="1" x14ac:dyDescent="0.25">
      <c r="A673" s="54"/>
      <c r="B673" s="54"/>
      <c r="C673" s="56"/>
      <c r="D673" s="56"/>
      <c r="E673" s="57"/>
      <c r="F673" s="57"/>
      <c r="G673" s="56"/>
      <c r="H673" s="58"/>
      <c r="I673" s="55"/>
      <c r="J673" s="56"/>
      <c r="K673" s="55"/>
      <c r="L673" s="55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</row>
    <row r="674" spans="1:33" ht="15.75" customHeight="1" x14ac:dyDescent="0.25">
      <c r="A674" s="54"/>
      <c r="B674" s="54"/>
      <c r="C674" s="56"/>
      <c r="D674" s="56"/>
      <c r="E674" s="57"/>
      <c r="F674" s="57"/>
      <c r="G674" s="56"/>
      <c r="H674" s="58"/>
      <c r="I674" s="55"/>
      <c r="J674" s="56"/>
      <c r="K674" s="55"/>
      <c r="L674" s="55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</row>
    <row r="675" spans="1:33" ht="15.75" customHeight="1" x14ac:dyDescent="0.25">
      <c r="A675" s="54"/>
      <c r="B675" s="54"/>
      <c r="C675" s="56"/>
      <c r="D675" s="56"/>
      <c r="E675" s="57"/>
      <c r="F675" s="57"/>
      <c r="G675" s="56"/>
      <c r="H675" s="58"/>
      <c r="I675" s="55"/>
      <c r="J675" s="56"/>
      <c r="K675" s="55"/>
      <c r="L675" s="55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</row>
    <row r="676" spans="1:33" ht="15.75" customHeight="1" x14ac:dyDescent="0.25">
      <c r="A676" s="54"/>
      <c r="B676" s="54"/>
      <c r="C676" s="56"/>
      <c r="D676" s="56"/>
      <c r="E676" s="57"/>
      <c r="F676" s="57"/>
      <c r="G676" s="56"/>
      <c r="H676" s="58"/>
      <c r="I676" s="55"/>
      <c r="J676" s="56"/>
      <c r="K676" s="55"/>
      <c r="L676" s="55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</row>
    <row r="677" spans="1:33" ht="15.75" customHeight="1" x14ac:dyDescent="0.25">
      <c r="A677" s="54"/>
      <c r="B677" s="54"/>
      <c r="C677" s="56"/>
      <c r="D677" s="56"/>
      <c r="E677" s="57"/>
      <c r="F677" s="57"/>
      <c r="G677" s="56"/>
      <c r="H677" s="58"/>
      <c r="I677" s="55"/>
      <c r="J677" s="56"/>
      <c r="K677" s="55"/>
      <c r="L677" s="55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</row>
    <row r="678" spans="1:33" ht="15.75" customHeight="1" x14ac:dyDescent="0.25">
      <c r="A678" s="54"/>
      <c r="B678" s="54"/>
      <c r="C678" s="56"/>
      <c r="D678" s="56"/>
      <c r="E678" s="57"/>
      <c r="F678" s="57"/>
      <c r="G678" s="56"/>
      <c r="H678" s="58"/>
      <c r="I678" s="55"/>
      <c r="J678" s="56"/>
      <c r="K678" s="55"/>
      <c r="L678" s="55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</row>
    <row r="679" spans="1:33" ht="15.75" customHeight="1" x14ac:dyDescent="0.25">
      <c r="A679" s="54"/>
      <c r="B679" s="54"/>
      <c r="C679" s="56"/>
      <c r="D679" s="56"/>
      <c r="E679" s="57"/>
      <c r="F679" s="57"/>
      <c r="G679" s="56"/>
      <c r="H679" s="58"/>
      <c r="I679" s="55"/>
      <c r="J679" s="56"/>
      <c r="K679" s="55"/>
      <c r="L679" s="55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</row>
    <row r="680" spans="1:33" ht="15.75" customHeight="1" x14ac:dyDescent="0.25">
      <c r="A680" s="54"/>
      <c r="B680" s="54"/>
      <c r="C680" s="56"/>
      <c r="D680" s="56"/>
      <c r="E680" s="57"/>
      <c r="F680" s="57"/>
      <c r="G680" s="56"/>
      <c r="H680" s="58"/>
      <c r="I680" s="55"/>
      <c r="J680" s="56"/>
      <c r="K680" s="55"/>
      <c r="L680" s="55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</row>
    <row r="681" spans="1:33" ht="15.75" customHeight="1" x14ac:dyDescent="0.25">
      <c r="A681" s="54"/>
      <c r="B681" s="54"/>
      <c r="C681" s="56"/>
      <c r="D681" s="56"/>
      <c r="E681" s="57"/>
      <c r="F681" s="57"/>
      <c r="G681" s="56"/>
      <c r="H681" s="58"/>
      <c r="I681" s="55"/>
      <c r="J681" s="56"/>
      <c r="K681" s="55"/>
      <c r="L681" s="55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</row>
    <row r="682" spans="1:33" ht="15.75" customHeight="1" x14ac:dyDescent="0.25">
      <c r="A682" s="54"/>
      <c r="B682" s="54"/>
      <c r="C682" s="56"/>
      <c r="D682" s="56"/>
      <c r="E682" s="57"/>
      <c r="F682" s="57"/>
      <c r="G682" s="56"/>
      <c r="H682" s="58"/>
      <c r="I682" s="55"/>
      <c r="J682" s="56"/>
      <c r="K682" s="55"/>
      <c r="L682" s="55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</row>
    <row r="683" spans="1:33" ht="15.75" customHeight="1" x14ac:dyDescent="0.25">
      <c r="A683" s="54"/>
      <c r="B683" s="54"/>
      <c r="C683" s="56"/>
      <c r="D683" s="56"/>
      <c r="E683" s="57"/>
      <c r="F683" s="57"/>
      <c r="G683" s="56"/>
      <c r="H683" s="58"/>
      <c r="I683" s="55"/>
      <c r="J683" s="56"/>
      <c r="K683" s="55"/>
      <c r="L683" s="55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</row>
    <row r="684" spans="1:33" ht="15.75" customHeight="1" x14ac:dyDescent="0.25">
      <c r="A684" s="54"/>
      <c r="B684" s="54"/>
      <c r="C684" s="56"/>
      <c r="D684" s="56"/>
      <c r="E684" s="57"/>
      <c r="F684" s="57"/>
      <c r="G684" s="56"/>
      <c r="H684" s="58"/>
      <c r="I684" s="55"/>
      <c r="J684" s="56"/>
      <c r="K684" s="55"/>
      <c r="L684" s="55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</row>
    <row r="685" spans="1:33" ht="15.75" customHeight="1" x14ac:dyDescent="0.25">
      <c r="A685" s="54"/>
      <c r="B685" s="54"/>
      <c r="C685" s="56"/>
      <c r="D685" s="56"/>
      <c r="E685" s="57"/>
      <c r="F685" s="57"/>
      <c r="G685" s="56"/>
      <c r="H685" s="58"/>
      <c r="I685" s="55"/>
      <c r="J685" s="56"/>
      <c r="K685" s="55"/>
      <c r="L685" s="55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</row>
    <row r="686" spans="1:33" ht="15.75" customHeight="1" x14ac:dyDescent="0.25">
      <c r="A686" s="54"/>
      <c r="B686" s="54"/>
      <c r="C686" s="56"/>
      <c r="D686" s="56"/>
      <c r="E686" s="57"/>
      <c r="F686" s="57"/>
      <c r="G686" s="56"/>
      <c r="H686" s="58"/>
      <c r="I686" s="55"/>
      <c r="J686" s="56"/>
      <c r="K686" s="55"/>
      <c r="L686" s="55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</row>
    <row r="687" spans="1:33" ht="15.75" customHeight="1" x14ac:dyDescent="0.25">
      <c r="A687" s="54"/>
      <c r="B687" s="54"/>
      <c r="C687" s="56"/>
      <c r="D687" s="56"/>
      <c r="E687" s="57"/>
      <c r="F687" s="57"/>
      <c r="G687" s="56"/>
      <c r="H687" s="58"/>
      <c r="I687" s="55"/>
      <c r="J687" s="56"/>
      <c r="K687" s="55"/>
      <c r="L687" s="55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</row>
    <row r="688" spans="1:33" ht="15.75" customHeight="1" x14ac:dyDescent="0.25">
      <c r="A688" s="54"/>
      <c r="B688" s="54"/>
      <c r="C688" s="56"/>
      <c r="D688" s="56"/>
      <c r="E688" s="57"/>
      <c r="F688" s="57"/>
      <c r="G688" s="56"/>
      <c r="H688" s="58"/>
      <c r="I688" s="55"/>
      <c r="J688" s="56"/>
      <c r="K688" s="55"/>
      <c r="L688" s="55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</row>
    <row r="689" spans="1:33" ht="15.75" customHeight="1" x14ac:dyDescent="0.25">
      <c r="A689" s="54"/>
      <c r="B689" s="54"/>
      <c r="C689" s="56"/>
      <c r="D689" s="56"/>
      <c r="E689" s="57"/>
      <c r="F689" s="57"/>
      <c r="G689" s="56"/>
      <c r="H689" s="58"/>
      <c r="I689" s="55"/>
      <c r="J689" s="56"/>
      <c r="K689" s="55"/>
      <c r="L689" s="55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</row>
    <row r="690" spans="1:33" ht="15.75" customHeight="1" x14ac:dyDescent="0.25">
      <c r="A690" s="54"/>
      <c r="B690" s="54"/>
      <c r="C690" s="56"/>
      <c r="D690" s="56"/>
      <c r="E690" s="57"/>
      <c r="F690" s="57"/>
      <c r="G690" s="56"/>
      <c r="H690" s="58"/>
      <c r="I690" s="55"/>
      <c r="J690" s="56"/>
      <c r="K690" s="55"/>
      <c r="L690" s="55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</row>
    <row r="691" spans="1:33" ht="15.75" customHeight="1" x14ac:dyDescent="0.25">
      <c r="A691" s="54"/>
      <c r="B691" s="54"/>
      <c r="C691" s="56"/>
      <c r="D691" s="56"/>
      <c r="E691" s="57"/>
      <c r="F691" s="57"/>
      <c r="G691" s="56"/>
      <c r="H691" s="58"/>
      <c r="I691" s="55"/>
      <c r="J691" s="56"/>
      <c r="K691" s="55"/>
      <c r="L691" s="55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</row>
    <row r="692" spans="1:33" ht="15.75" customHeight="1" x14ac:dyDescent="0.25">
      <c r="A692" s="54"/>
      <c r="B692" s="54"/>
      <c r="C692" s="56"/>
      <c r="D692" s="56"/>
      <c r="E692" s="57"/>
      <c r="F692" s="57"/>
      <c r="G692" s="56"/>
      <c r="H692" s="58"/>
      <c r="I692" s="55"/>
      <c r="J692" s="56"/>
      <c r="K692" s="55"/>
      <c r="L692" s="55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</row>
    <row r="693" spans="1:33" ht="15.75" customHeight="1" x14ac:dyDescent="0.25">
      <c r="A693" s="54"/>
      <c r="B693" s="54"/>
      <c r="C693" s="56"/>
      <c r="D693" s="56"/>
      <c r="E693" s="57"/>
      <c r="F693" s="57"/>
      <c r="G693" s="56"/>
      <c r="H693" s="58"/>
      <c r="I693" s="55"/>
      <c r="J693" s="56"/>
      <c r="K693" s="55"/>
      <c r="L693" s="55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</row>
    <row r="694" spans="1:33" ht="15.75" customHeight="1" x14ac:dyDescent="0.25">
      <c r="A694" s="54"/>
      <c r="B694" s="54"/>
      <c r="C694" s="56"/>
      <c r="D694" s="56"/>
      <c r="E694" s="57"/>
      <c r="F694" s="57"/>
      <c r="G694" s="56"/>
      <c r="H694" s="58"/>
      <c r="I694" s="55"/>
      <c r="J694" s="56"/>
      <c r="K694" s="55"/>
      <c r="L694" s="55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</row>
    <row r="695" spans="1:33" ht="15.75" customHeight="1" x14ac:dyDescent="0.25">
      <c r="A695" s="54"/>
      <c r="B695" s="54"/>
      <c r="C695" s="56"/>
      <c r="D695" s="56"/>
      <c r="E695" s="57"/>
      <c r="F695" s="57"/>
      <c r="G695" s="56"/>
      <c r="H695" s="58"/>
      <c r="I695" s="55"/>
      <c r="J695" s="56"/>
      <c r="K695" s="55"/>
      <c r="L695" s="55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</row>
    <row r="696" spans="1:33" ht="15.75" customHeight="1" x14ac:dyDescent="0.25">
      <c r="A696" s="54"/>
      <c r="B696" s="54"/>
      <c r="C696" s="56"/>
      <c r="D696" s="56"/>
      <c r="E696" s="57"/>
      <c r="F696" s="57"/>
      <c r="G696" s="56"/>
      <c r="H696" s="58"/>
      <c r="I696" s="55"/>
      <c r="J696" s="56"/>
      <c r="K696" s="55"/>
      <c r="L696" s="55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</row>
    <row r="697" spans="1:33" ht="15.75" customHeight="1" x14ac:dyDescent="0.25">
      <c r="A697" s="54"/>
      <c r="B697" s="54"/>
      <c r="C697" s="56"/>
      <c r="D697" s="56"/>
      <c r="E697" s="57"/>
      <c r="F697" s="57"/>
      <c r="G697" s="56"/>
      <c r="H697" s="58"/>
      <c r="I697" s="55"/>
      <c r="J697" s="56"/>
      <c r="K697" s="55"/>
      <c r="L697" s="55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</row>
    <row r="698" spans="1:33" ht="15.75" customHeight="1" x14ac:dyDescent="0.25">
      <c r="A698" s="54"/>
      <c r="B698" s="54"/>
      <c r="C698" s="56"/>
      <c r="D698" s="56"/>
      <c r="E698" s="57"/>
      <c r="F698" s="57"/>
      <c r="G698" s="56"/>
      <c r="H698" s="58"/>
      <c r="I698" s="55"/>
      <c r="J698" s="56"/>
      <c r="K698" s="55"/>
      <c r="L698" s="55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</row>
    <row r="699" spans="1:33" ht="15.75" customHeight="1" x14ac:dyDescent="0.25">
      <c r="A699" s="54"/>
      <c r="B699" s="54"/>
      <c r="C699" s="56"/>
      <c r="D699" s="56"/>
      <c r="E699" s="57"/>
      <c r="F699" s="57"/>
      <c r="G699" s="56"/>
      <c r="H699" s="58"/>
      <c r="I699" s="55"/>
      <c r="J699" s="56"/>
      <c r="K699" s="55"/>
      <c r="L699" s="55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</row>
    <row r="700" spans="1:33" ht="15.75" customHeight="1" x14ac:dyDescent="0.25">
      <c r="A700" s="54"/>
      <c r="B700" s="54"/>
      <c r="C700" s="56"/>
      <c r="D700" s="56"/>
      <c r="E700" s="57"/>
      <c r="F700" s="57"/>
      <c r="G700" s="56"/>
      <c r="H700" s="58"/>
      <c r="I700" s="55"/>
      <c r="J700" s="56"/>
      <c r="K700" s="55"/>
      <c r="L700" s="55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</row>
    <row r="701" spans="1:33" ht="15.75" customHeight="1" x14ac:dyDescent="0.25">
      <c r="A701" s="54"/>
      <c r="B701" s="54"/>
      <c r="C701" s="56"/>
      <c r="D701" s="56"/>
      <c r="E701" s="57"/>
      <c r="F701" s="57"/>
      <c r="G701" s="56"/>
      <c r="H701" s="58"/>
      <c r="I701" s="55"/>
      <c r="J701" s="56"/>
      <c r="K701" s="55"/>
      <c r="L701" s="55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</row>
    <row r="702" spans="1:33" ht="15.75" customHeight="1" x14ac:dyDescent="0.25">
      <c r="A702" s="54"/>
      <c r="B702" s="54"/>
      <c r="C702" s="56"/>
      <c r="D702" s="56"/>
      <c r="E702" s="57"/>
      <c r="F702" s="57"/>
      <c r="G702" s="56"/>
      <c r="H702" s="58"/>
      <c r="I702" s="55"/>
      <c r="J702" s="56"/>
      <c r="K702" s="55"/>
      <c r="L702" s="55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</row>
    <row r="703" spans="1:33" ht="15.75" customHeight="1" x14ac:dyDescent="0.25">
      <c r="A703" s="54"/>
      <c r="B703" s="54"/>
      <c r="C703" s="56"/>
      <c r="D703" s="56"/>
      <c r="E703" s="57"/>
      <c r="F703" s="57"/>
      <c r="G703" s="56"/>
      <c r="H703" s="58"/>
      <c r="I703" s="55"/>
      <c r="J703" s="56"/>
      <c r="K703" s="55"/>
      <c r="L703" s="55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</row>
    <row r="704" spans="1:33" ht="15.75" customHeight="1" x14ac:dyDescent="0.25">
      <c r="A704" s="54"/>
      <c r="B704" s="54"/>
      <c r="C704" s="56"/>
      <c r="D704" s="56"/>
      <c r="E704" s="57"/>
      <c r="F704" s="57"/>
      <c r="G704" s="56"/>
      <c r="H704" s="58"/>
      <c r="I704" s="55"/>
      <c r="J704" s="56"/>
      <c r="K704" s="55"/>
      <c r="L704" s="55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</row>
    <row r="705" spans="1:33" ht="15.75" customHeight="1" x14ac:dyDescent="0.25">
      <c r="A705" s="54"/>
      <c r="B705" s="54"/>
      <c r="C705" s="56"/>
      <c r="D705" s="56"/>
      <c r="E705" s="57"/>
      <c r="F705" s="57"/>
      <c r="G705" s="56"/>
      <c r="H705" s="58"/>
      <c r="I705" s="55"/>
      <c r="J705" s="56"/>
      <c r="K705" s="55"/>
      <c r="L705" s="55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</row>
    <row r="706" spans="1:33" ht="15.75" customHeight="1" x14ac:dyDescent="0.25">
      <c r="A706" s="54"/>
      <c r="B706" s="54"/>
      <c r="C706" s="56"/>
      <c r="D706" s="56"/>
      <c r="E706" s="57"/>
      <c r="F706" s="57"/>
      <c r="G706" s="56"/>
      <c r="H706" s="58"/>
      <c r="I706" s="55"/>
      <c r="J706" s="56"/>
      <c r="K706" s="55"/>
      <c r="L706" s="55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</row>
    <row r="707" spans="1:33" ht="15.75" customHeight="1" x14ac:dyDescent="0.25">
      <c r="A707" s="54"/>
      <c r="B707" s="54"/>
      <c r="C707" s="56"/>
      <c r="D707" s="56"/>
      <c r="E707" s="57"/>
      <c r="F707" s="57"/>
      <c r="G707" s="56"/>
      <c r="H707" s="58"/>
      <c r="I707" s="55"/>
      <c r="J707" s="56"/>
      <c r="K707" s="55"/>
      <c r="L707" s="55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</row>
    <row r="708" spans="1:33" ht="15.75" customHeight="1" x14ac:dyDescent="0.25">
      <c r="A708" s="54"/>
      <c r="B708" s="54"/>
      <c r="C708" s="56"/>
      <c r="D708" s="56"/>
      <c r="E708" s="57"/>
      <c r="F708" s="57"/>
      <c r="G708" s="56"/>
      <c r="H708" s="58"/>
      <c r="I708" s="55"/>
      <c r="J708" s="56"/>
      <c r="K708" s="55"/>
      <c r="L708" s="55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</row>
    <row r="709" spans="1:33" ht="15.75" customHeight="1" x14ac:dyDescent="0.25">
      <c r="A709" s="54"/>
      <c r="B709" s="54"/>
      <c r="C709" s="56"/>
      <c r="D709" s="56"/>
      <c r="E709" s="57"/>
      <c r="F709" s="57"/>
      <c r="G709" s="56"/>
      <c r="H709" s="58"/>
      <c r="I709" s="55"/>
      <c r="J709" s="56"/>
      <c r="K709" s="55"/>
      <c r="L709" s="55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</row>
    <row r="710" spans="1:33" ht="15.75" customHeight="1" x14ac:dyDescent="0.25">
      <c r="A710" s="54"/>
      <c r="B710" s="54"/>
      <c r="C710" s="56"/>
      <c r="D710" s="56"/>
      <c r="E710" s="57"/>
      <c r="F710" s="57"/>
      <c r="G710" s="56"/>
      <c r="H710" s="58"/>
      <c r="I710" s="55"/>
      <c r="J710" s="56"/>
      <c r="K710" s="55"/>
      <c r="L710" s="55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</row>
    <row r="711" spans="1:33" ht="15.75" customHeight="1" x14ac:dyDescent="0.25">
      <c r="A711" s="54"/>
      <c r="B711" s="54"/>
      <c r="C711" s="56"/>
      <c r="D711" s="56"/>
      <c r="E711" s="57"/>
      <c r="F711" s="57"/>
      <c r="G711" s="56"/>
      <c r="H711" s="58"/>
      <c r="I711" s="55"/>
      <c r="J711" s="56"/>
      <c r="K711" s="55"/>
      <c r="L711" s="55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</row>
    <row r="712" spans="1:33" ht="15.75" customHeight="1" x14ac:dyDescent="0.25">
      <c r="A712" s="54"/>
      <c r="B712" s="54"/>
      <c r="C712" s="56"/>
      <c r="D712" s="56"/>
      <c r="E712" s="57"/>
      <c r="F712" s="57"/>
      <c r="G712" s="56"/>
      <c r="H712" s="58"/>
      <c r="I712" s="55"/>
      <c r="J712" s="56"/>
      <c r="K712" s="55"/>
      <c r="L712" s="55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</row>
    <row r="713" spans="1:33" ht="15.75" customHeight="1" x14ac:dyDescent="0.25">
      <c r="A713" s="54"/>
      <c r="B713" s="54"/>
      <c r="C713" s="56"/>
      <c r="D713" s="56"/>
      <c r="E713" s="57"/>
      <c r="F713" s="57"/>
      <c r="G713" s="56"/>
      <c r="H713" s="58"/>
      <c r="I713" s="55"/>
      <c r="J713" s="56"/>
      <c r="K713" s="55"/>
      <c r="L713" s="55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</row>
    <row r="714" spans="1:33" ht="15.75" customHeight="1" x14ac:dyDescent="0.25">
      <c r="A714" s="54"/>
      <c r="B714" s="54"/>
      <c r="C714" s="56"/>
      <c r="D714" s="56"/>
      <c r="E714" s="57"/>
      <c r="F714" s="57"/>
      <c r="G714" s="56"/>
      <c r="H714" s="58"/>
      <c r="I714" s="55"/>
      <c r="J714" s="56"/>
      <c r="K714" s="55"/>
      <c r="L714" s="55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</row>
    <row r="715" spans="1:33" ht="15.75" customHeight="1" x14ac:dyDescent="0.25">
      <c r="A715" s="54"/>
      <c r="B715" s="54"/>
      <c r="C715" s="56"/>
      <c r="D715" s="56"/>
      <c r="E715" s="57"/>
      <c r="F715" s="57"/>
      <c r="G715" s="56"/>
      <c r="H715" s="58"/>
      <c r="I715" s="55"/>
      <c r="J715" s="56"/>
      <c r="K715" s="55"/>
      <c r="L715" s="55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</row>
    <row r="716" spans="1:33" ht="15.75" customHeight="1" x14ac:dyDescent="0.25">
      <c r="A716" s="54"/>
      <c r="B716" s="54"/>
      <c r="C716" s="56"/>
      <c r="D716" s="56"/>
      <c r="E716" s="57"/>
      <c r="F716" s="57"/>
      <c r="G716" s="56"/>
      <c r="H716" s="58"/>
      <c r="I716" s="55"/>
      <c r="J716" s="56"/>
      <c r="K716" s="55"/>
      <c r="L716" s="55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</row>
    <row r="717" spans="1:33" ht="15.75" customHeight="1" x14ac:dyDescent="0.25">
      <c r="A717" s="54"/>
      <c r="B717" s="54"/>
      <c r="C717" s="56"/>
      <c r="D717" s="56"/>
      <c r="E717" s="57"/>
      <c r="F717" s="57"/>
      <c r="G717" s="56"/>
      <c r="H717" s="58"/>
      <c r="I717" s="55"/>
      <c r="J717" s="56"/>
      <c r="K717" s="55"/>
      <c r="L717" s="55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</row>
    <row r="718" spans="1:33" ht="15.75" customHeight="1" x14ac:dyDescent="0.25">
      <c r="A718" s="54"/>
      <c r="B718" s="54"/>
      <c r="C718" s="56"/>
      <c r="D718" s="56"/>
      <c r="E718" s="57"/>
      <c r="F718" s="57"/>
      <c r="G718" s="56"/>
      <c r="H718" s="58"/>
      <c r="I718" s="55"/>
      <c r="J718" s="56"/>
      <c r="K718" s="55"/>
      <c r="L718" s="55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</row>
    <row r="719" spans="1:33" ht="15.75" customHeight="1" x14ac:dyDescent="0.25">
      <c r="A719" s="54"/>
      <c r="B719" s="54"/>
      <c r="C719" s="56"/>
      <c r="D719" s="56"/>
      <c r="E719" s="57"/>
      <c r="F719" s="57"/>
      <c r="G719" s="56"/>
      <c r="H719" s="58"/>
      <c r="I719" s="55"/>
      <c r="J719" s="56"/>
      <c r="K719" s="55"/>
      <c r="L719" s="55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</row>
    <row r="720" spans="1:33" ht="15.75" customHeight="1" x14ac:dyDescent="0.25">
      <c r="A720" s="54"/>
      <c r="B720" s="54"/>
      <c r="C720" s="56"/>
      <c r="D720" s="56"/>
      <c r="E720" s="57"/>
      <c r="F720" s="57"/>
      <c r="G720" s="56"/>
      <c r="H720" s="58"/>
      <c r="I720" s="55"/>
      <c r="J720" s="56"/>
      <c r="K720" s="55"/>
      <c r="L720" s="55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</row>
    <row r="721" spans="1:33" ht="15.75" customHeight="1" x14ac:dyDescent="0.25">
      <c r="A721" s="54"/>
      <c r="B721" s="54"/>
      <c r="C721" s="56"/>
      <c r="D721" s="56"/>
      <c r="E721" s="57"/>
      <c r="F721" s="57"/>
      <c r="G721" s="56"/>
      <c r="H721" s="58"/>
      <c r="I721" s="55"/>
      <c r="J721" s="56"/>
      <c r="K721" s="55"/>
      <c r="L721" s="55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</row>
    <row r="722" spans="1:33" ht="15.75" customHeight="1" x14ac:dyDescent="0.25">
      <c r="A722" s="54"/>
      <c r="B722" s="54"/>
      <c r="C722" s="56"/>
      <c r="D722" s="56"/>
      <c r="E722" s="57"/>
      <c r="F722" s="57"/>
      <c r="G722" s="56"/>
      <c r="H722" s="58"/>
      <c r="I722" s="55"/>
      <c r="J722" s="56"/>
      <c r="K722" s="55"/>
      <c r="L722" s="55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</row>
    <row r="723" spans="1:33" ht="15.75" customHeight="1" x14ac:dyDescent="0.25">
      <c r="A723" s="54"/>
      <c r="B723" s="54"/>
      <c r="C723" s="56"/>
      <c r="D723" s="56"/>
      <c r="E723" s="57"/>
      <c r="F723" s="57"/>
      <c r="G723" s="56"/>
      <c r="H723" s="58"/>
      <c r="I723" s="55"/>
      <c r="J723" s="56"/>
      <c r="K723" s="55"/>
      <c r="L723" s="55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</row>
    <row r="724" spans="1:33" ht="15.75" customHeight="1" x14ac:dyDescent="0.25">
      <c r="A724" s="54"/>
      <c r="B724" s="54"/>
      <c r="C724" s="56"/>
      <c r="D724" s="56"/>
      <c r="E724" s="57"/>
      <c r="F724" s="57"/>
      <c r="G724" s="56"/>
      <c r="H724" s="58"/>
      <c r="I724" s="55"/>
      <c r="J724" s="56"/>
      <c r="K724" s="55"/>
      <c r="L724" s="55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</row>
    <row r="725" spans="1:33" ht="15.75" customHeight="1" x14ac:dyDescent="0.25">
      <c r="A725" s="54"/>
      <c r="B725" s="54"/>
      <c r="C725" s="56"/>
      <c r="D725" s="56"/>
      <c r="E725" s="57"/>
      <c r="F725" s="57"/>
      <c r="G725" s="56"/>
      <c r="H725" s="58"/>
      <c r="I725" s="55"/>
      <c r="J725" s="56"/>
      <c r="K725" s="55"/>
      <c r="L725" s="55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</row>
    <row r="726" spans="1:33" ht="15.75" customHeight="1" x14ac:dyDescent="0.25">
      <c r="A726" s="54"/>
      <c r="B726" s="54"/>
      <c r="C726" s="56"/>
      <c r="D726" s="56"/>
      <c r="E726" s="57"/>
      <c r="F726" s="57"/>
      <c r="G726" s="56"/>
      <c r="H726" s="58"/>
      <c r="I726" s="55"/>
      <c r="J726" s="56"/>
      <c r="K726" s="55"/>
      <c r="L726" s="55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</row>
    <row r="727" spans="1:33" ht="15.75" customHeight="1" x14ac:dyDescent="0.25">
      <c r="A727" s="54"/>
      <c r="B727" s="54"/>
      <c r="C727" s="56"/>
      <c r="D727" s="56"/>
      <c r="E727" s="57"/>
      <c r="F727" s="57"/>
      <c r="G727" s="56"/>
      <c r="H727" s="58"/>
      <c r="I727" s="55"/>
      <c r="J727" s="56"/>
      <c r="K727" s="55"/>
      <c r="L727" s="55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</row>
    <row r="728" spans="1:33" ht="15.75" customHeight="1" x14ac:dyDescent="0.25">
      <c r="A728" s="54"/>
      <c r="B728" s="54"/>
      <c r="C728" s="56"/>
      <c r="D728" s="56"/>
      <c r="E728" s="57"/>
      <c r="F728" s="57"/>
      <c r="G728" s="56"/>
      <c r="H728" s="58"/>
      <c r="I728" s="55"/>
      <c r="J728" s="56"/>
      <c r="K728" s="55"/>
      <c r="L728" s="55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</row>
    <row r="729" spans="1:33" ht="15.75" customHeight="1" x14ac:dyDescent="0.25">
      <c r="A729" s="54"/>
      <c r="B729" s="54"/>
      <c r="C729" s="56"/>
      <c r="D729" s="56"/>
      <c r="E729" s="57"/>
      <c r="F729" s="57"/>
      <c r="G729" s="56"/>
      <c r="H729" s="58"/>
      <c r="I729" s="55"/>
      <c r="J729" s="56"/>
      <c r="K729" s="55"/>
      <c r="L729" s="55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</row>
    <row r="730" spans="1:33" ht="15.75" customHeight="1" x14ac:dyDescent="0.25">
      <c r="A730" s="54"/>
      <c r="B730" s="54"/>
      <c r="C730" s="56"/>
      <c r="D730" s="56"/>
      <c r="E730" s="57"/>
      <c r="F730" s="57"/>
      <c r="G730" s="56"/>
      <c r="H730" s="58"/>
      <c r="I730" s="55"/>
      <c r="J730" s="56"/>
      <c r="K730" s="55"/>
      <c r="L730" s="55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</row>
    <row r="731" spans="1:33" ht="15.75" customHeight="1" x14ac:dyDescent="0.25">
      <c r="A731" s="54"/>
      <c r="B731" s="54"/>
      <c r="C731" s="56"/>
      <c r="D731" s="56"/>
      <c r="E731" s="57"/>
      <c r="F731" s="57"/>
      <c r="G731" s="56"/>
      <c r="H731" s="58"/>
      <c r="I731" s="55"/>
      <c r="J731" s="56"/>
      <c r="K731" s="55"/>
      <c r="L731" s="55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</row>
    <row r="732" spans="1:33" ht="15.75" customHeight="1" x14ac:dyDescent="0.25">
      <c r="A732" s="54"/>
      <c r="B732" s="54"/>
      <c r="C732" s="56"/>
      <c r="D732" s="56"/>
      <c r="E732" s="57"/>
      <c r="F732" s="57"/>
      <c r="G732" s="56"/>
      <c r="H732" s="58"/>
      <c r="I732" s="55"/>
      <c r="J732" s="56"/>
      <c r="K732" s="55"/>
      <c r="L732" s="55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</row>
    <row r="733" spans="1:33" ht="15.75" customHeight="1" x14ac:dyDescent="0.25">
      <c r="A733" s="54"/>
      <c r="B733" s="54"/>
      <c r="C733" s="56"/>
      <c r="D733" s="56"/>
      <c r="E733" s="57"/>
      <c r="F733" s="57"/>
      <c r="G733" s="56"/>
      <c r="H733" s="58"/>
      <c r="I733" s="55"/>
      <c r="J733" s="56"/>
      <c r="K733" s="55"/>
      <c r="L733" s="55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</row>
    <row r="734" spans="1:33" ht="15.75" customHeight="1" x14ac:dyDescent="0.25">
      <c r="A734" s="54"/>
      <c r="B734" s="54"/>
      <c r="C734" s="56"/>
      <c r="D734" s="56"/>
      <c r="E734" s="57"/>
      <c r="F734" s="57"/>
      <c r="G734" s="56"/>
      <c r="H734" s="58"/>
      <c r="I734" s="55"/>
      <c r="J734" s="56"/>
      <c r="K734" s="55"/>
      <c r="L734" s="55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</row>
    <row r="735" spans="1:33" ht="15.75" customHeight="1" x14ac:dyDescent="0.25">
      <c r="A735" s="54"/>
      <c r="B735" s="54"/>
      <c r="C735" s="56"/>
      <c r="D735" s="56"/>
      <c r="E735" s="57"/>
      <c r="F735" s="57"/>
      <c r="G735" s="56"/>
      <c r="H735" s="58"/>
      <c r="I735" s="55"/>
      <c r="J735" s="56"/>
      <c r="K735" s="55"/>
      <c r="L735" s="55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</row>
    <row r="736" spans="1:33" ht="15.75" customHeight="1" x14ac:dyDescent="0.25">
      <c r="A736" s="54"/>
      <c r="B736" s="54"/>
      <c r="C736" s="56"/>
      <c r="D736" s="56"/>
      <c r="E736" s="57"/>
      <c r="F736" s="57"/>
      <c r="G736" s="56"/>
      <c r="H736" s="58"/>
      <c r="I736" s="55"/>
      <c r="J736" s="56"/>
      <c r="K736" s="55"/>
      <c r="L736" s="55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</row>
    <row r="737" spans="1:33" ht="15.75" customHeight="1" x14ac:dyDescent="0.25">
      <c r="A737" s="54"/>
      <c r="B737" s="54"/>
      <c r="C737" s="56"/>
      <c r="D737" s="56"/>
      <c r="E737" s="57"/>
      <c r="F737" s="57"/>
      <c r="G737" s="56"/>
      <c r="H737" s="58"/>
      <c r="I737" s="55"/>
      <c r="J737" s="56"/>
      <c r="K737" s="55"/>
      <c r="L737" s="55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</row>
    <row r="738" spans="1:33" ht="15.75" customHeight="1" x14ac:dyDescent="0.25">
      <c r="A738" s="54"/>
      <c r="B738" s="54"/>
      <c r="C738" s="56"/>
      <c r="D738" s="56"/>
      <c r="E738" s="57"/>
      <c r="F738" s="57"/>
      <c r="G738" s="56"/>
      <c r="H738" s="58"/>
      <c r="I738" s="55"/>
      <c r="J738" s="56"/>
      <c r="K738" s="55"/>
      <c r="L738" s="55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</row>
    <row r="739" spans="1:33" ht="15.75" customHeight="1" x14ac:dyDescent="0.25">
      <c r="A739" s="54"/>
      <c r="B739" s="54"/>
      <c r="C739" s="56"/>
      <c r="D739" s="56"/>
      <c r="E739" s="57"/>
      <c r="F739" s="57"/>
      <c r="G739" s="56"/>
      <c r="H739" s="58"/>
      <c r="I739" s="55"/>
      <c r="J739" s="56"/>
      <c r="K739" s="55"/>
      <c r="L739" s="55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</row>
    <row r="740" spans="1:33" ht="15.75" customHeight="1" x14ac:dyDescent="0.25">
      <c r="A740" s="54"/>
      <c r="B740" s="54"/>
      <c r="C740" s="56"/>
      <c r="D740" s="56"/>
      <c r="E740" s="57"/>
      <c r="F740" s="57"/>
      <c r="G740" s="56"/>
      <c r="H740" s="58"/>
      <c r="I740" s="55"/>
      <c r="J740" s="56"/>
      <c r="K740" s="55"/>
      <c r="L740" s="55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</row>
    <row r="741" spans="1:33" ht="15.75" customHeight="1" x14ac:dyDescent="0.25">
      <c r="A741" s="54"/>
      <c r="B741" s="54"/>
      <c r="C741" s="56"/>
      <c r="D741" s="56"/>
      <c r="E741" s="57"/>
      <c r="F741" s="57"/>
      <c r="G741" s="56"/>
      <c r="H741" s="58"/>
      <c r="I741" s="55"/>
      <c r="J741" s="56"/>
      <c r="K741" s="55"/>
      <c r="L741" s="55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</row>
    <row r="742" spans="1:33" ht="15.75" customHeight="1" x14ac:dyDescent="0.25">
      <c r="A742" s="54"/>
      <c r="B742" s="54"/>
      <c r="C742" s="56"/>
      <c r="D742" s="56"/>
      <c r="E742" s="57"/>
      <c r="F742" s="57"/>
      <c r="G742" s="56"/>
      <c r="H742" s="58"/>
      <c r="I742" s="55"/>
      <c r="J742" s="56"/>
      <c r="K742" s="55"/>
      <c r="L742" s="55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</row>
    <row r="743" spans="1:33" ht="15.75" customHeight="1" x14ac:dyDescent="0.25">
      <c r="A743" s="54"/>
      <c r="B743" s="54"/>
      <c r="C743" s="56"/>
      <c r="D743" s="56"/>
      <c r="E743" s="57"/>
      <c r="F743" s="57"/>
      <c r="G743" s="56"/>
      <c r="H743" s="58"/>
      <c r="I743" s="55"/>
      <c r="J743" s="56"/>
      <c r="K743" s="55"/>
      <c r="L743" s="55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</row>
    <row r="744" spans="1:33" ht="15.75" customHeight="1" x14ac:dyDescent="0.25">
      <c r="A744" s="54"/>
      <c r="B744" s="54"/>
      <c r="C744" s="56"/>
      <c r="D744" s="56"/>
      <c r="E744" s="57"/>
      <c r="F744" s="57"/>
      <c r="G744" s="56"/>
      <c r="H744" s="58"/>
      <c r="I744" s="55"/>
      <c r="J744" s="56"/>
      <c r="K744" s="55"/>
      <c r="L744" s="55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</row>
    <row r="745" spans="1:33" ht="15.75" customHeight="1" x14ac:dyDescent="0.25">
      <c r="A745" s="54"/>
      <c r="B745" s="54"/>
      <c r="C745" s="56"/>
      <c r="D745" s="56"/>
      <c r="E745" s="57"/>
      <c r="F745" s="57"/>
      <c r="G745" s="56"/>
      <c r="H745" s="58"/>
      <c r="I745" s="55"/>
      <c r="J745" s="56"/>
      <c r="K745" s="55"/>
      <c r="L745" s="55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</row>
    <row r="746" spans="1:33" ht="15.75" customHeight="1" x14ac:dyDescent="0.25">
      <c r="A746" s="54"/>
      <c r="B746" s="54"/>
      <c r="C746" s="56"/>
      <c r="D746" s="56"/>
      <c r="E746" s="57"/>
      <c r="F746" s="57"/>
      <c r="G746" s="56"/>
      <c r="H746" s="58"/>
      <c r="I746" s="55"/>
      <c r="J746" s="56"/>
      <c r="K746" s="55"/>
      <c r="L746" s="55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</row>
    <row r="747" spans="1:33" ht="15.75" customHeight="1" x14ac:dyDescent="0.25">
      <c r="A747" s="54"/>
      <c r="B747" s="54"/>
      <c r="C747" s="56"/>
      <c r="D747" s="56"/>
      <c r="E747" s="57"/>
      <c r="F747" s="57"/>
      <c r="G747" s="56"/>
      <c r="H747" s="58"/>
      <c r="I747" s="55"/>
      <c r="J747" s="56"/>
      <c r="K747" s="55"/>
      <c r="L747" s="55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</row>
    <row r="748" spans="1:33" ht="15.75" customHeight="1" x14ac:dyDescent="0.25">
      <c r="A748" s="54"/>
      <c r="B748" s="54"/>
      <c r="C748" s="56"/>
      <c r="D748" s="56"/>
      <c r="E748" s="57"/>
      <c r="F748" s="57"/>
      <c r="G748" s="56"/>
      <c r="H748" s="58"/>
      <c r="I748" s="55"/>
      <c r="J748" s="56"/>
      <c r="K748" s="55"/>
      <c r="L748" s="55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</row>
    <row r="749" spans="1:33" ht="15.75" customHeight="1" x14ac:dyDescent="0.25">
      <c r="A749" s="54"/>
      <c r="B749" s="54"/>
      <c r="C749" s="56"/>
      <c r="D749" s="56"/>
      <c r="E749" s="57"/>
      <c r="F749" s="57"/>
      <c r="G749" s="56"/>
      <c r="H749" s="58"/>
      <c r="I749" s="55"/>
      <c r="J749" s="56"/>
      <c r="K749" s="55"/>
      <c r="L749" s="55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</row>
    <row r="750" spans="1:33" ht="15.75" customHeight="1" x14ac:dyDescent="0.25">
      <c r="A750" s="54"/>
      <c r="B750" s="54"/>
      <c r="C750" s="56"/>
      <c r="D750" s="56"/>
      <c r="E750" s="57"/>
      <c r="F750" s="57"/>
      <c r="G750" s="56"/>
      <c r="H750" s="58"/>
      <c r="I750" s="55"/>
      <c r="J750" s="56"/>
      <c r="K750" s="55"/>
      <c r="L750" s="55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</row>
    <row r="751" spans="1:33" ht="15.75" customHeight="1" x14ac:dyDescent="0.25">
      <c r="A751" s="54"/>
      <c r="B751" s="54"/>
      <c r="C751" s="56"/>
      <c r="D751" s="56"/>
      <c r="E751" s="57"/>
      <c r="F751" s="57"/>
      <c r="G751" s="56"/>
      <c r="H751" s="58"/>
      <c r="I751" s="55"/>
      <c r="J751" s="56"/>
      <c r="K751" s="55"/>
      <c r="L751" s="55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</row>
    <row r="752" spans="1:33" ht="15.75" customHeight="1" x14ac:dyDescent="0.25">
      <c r="A752" s="54"/>
      <c r="B752" s="54"/>
      <c r="C752" s="56"/>
      <c r="D752" s="56"/>
      <c r="E752" s="57"/>
      <c r="F752" s="57"/>
      <c r="G752" s="56"/>
      <c r="H752" s="58"/>
      <c r="I752" s="55"/>
      <c r="J752" s="56"/>
      <c r="K752" s="55"/>
      <c r="L752" s="55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</row>
    <row r="753" spans="1:33" ht="15.75" customHeight="1" x14ac:dyDescent="0.25">
      <c r="A753" s="54"/>
      <c r="B753" s="54"/>
      <c r="C753" s="56"/>
      <c r="D753" s="56"/>
      <c r="E753" s="57"/>
      <c r="F753" s="57"/>
      <c r="G753" s="56"/>
      <c r="H753" s="58"/>
      <c r="I753" s="55"/>
      <c r="J753" s="56"/>
      <c r="K753" s="55"/>
      <c r="L753" s="55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</row>
    <row r="754" spans="1:33" ht="15.75" customHeight="1" x14ac:dyDescent="0.25">
      <c r="A754" s="54"/>
      <c r="B754" s="54"/>
      <c r="C754" s="56"/>
      <c r="D754" s="56"/>
      <c r="E754" s="57"/>
      <c r="F754" s="57"/>
      <c r="G754" s="56"/>
      <c r="H754" s="58"/>
      <c r="I754" s="55"/>
      <c r="J754" s="56"/>
      <c r="K754" s="55"/>
      <c r="L754" s="55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</row>
    <row r="755" spans="1:33" ht="15.75" customHeight="1" x14ac:dyDescent="0.25">
      <c r="A755" s="54"/>
      <c r="B755" s="54"/>
      <c r="C755" s="56"/>
      <c r="D755" s="56"/>
      <c r="E755" s="57"/>
      <c r="F755" s="57"/>
      <c r="G755" s="56"/>
      <c r="H755" s="58"/>
      <c r="I755" s="55"/>
      <c r="J755" s="56"/>
      <c r="K755" s="55"/>
      <c r="L755" s="55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</row>
    <row r="756" spans="1:33" ht="15.75" customHeight="1" x14ac:dyDescent="0.25">
      <c r="A756" s="54"/>
      <c r="B756" s="54"/>
      <c r="C756" s="56"/>
      <c r="D756" s="56"/>
      <c r="E756" s="57"/>
      <c r="F756" s="57"/>
      <c r="G756" s="56"/>
      <c r="H756" s="58"/>
      <c r="I756" s="55"/>
      <c r="J756" s="56"/>
      <c r="K756" s="55"/>
      <c r="L756" s="55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</row>
    <row r="757" spans="1:33" ht="15.75" customHeight="1" x14ac:dyDescent="0.25">
      <c r="A757" s="54"/>
      <c r="B757" s="54"/>
      <c r="C757" s="56"/>
      <c r="D757" s="56"/>
      <c r="E757" s="57"/>
      <c r="F757" s="57"/>
      <c r="G757" s="56"/>
      <c r="H757" s="58"/>
      <c r="I757" s="55"/>
      <c r="J757" s="56"/>
      <c r="K757" s="55"/>
      <c r="L757" s="55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</row>
    <row r="758" spans="1:33" ht="15.75" customHeight="1" x14ac:dyDescent="0.25">
      <c r="A758" s="54"/>
      <c r="B758" s="54"/>
      <c r="C758" s="56"/>
      <c r="D758" s="56"/>
      <c r="E758" s="57"/>
      <c r="F758" s="57"/>
      <c r="G758" s="56"/>
      <c r="H758" s="58"/>
      <c r="I758" s="55"/>
      <c r="J758" s="56"/>
      <c r="K758" s="55"/>
      <c r="L758" s="55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</row>
    <row r="759" spans="1:33" ht="15.75" customHeight="1" x14ac:dyDescent="0.25">
      <c r="A759" s="54"/>
      <c r="B759" s="54"/>
      <c r="C759" s="56"/>
      <c r="D759" s="56"/>
      <c r="E759" s="57"/>
      <c r="F759" s="57"/>
      <c r="G759" s="56"/>
      <c r="H759" s="58"/>
      <c r="I759" s="55"/>
      <c r="J759" s="56"/>
      <c r="K759" s="55"/>
      <c r="L759" s="55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</row>
    <row r="760" spans="1:33" ht="15.75" customHeight="1" x14ac:dyDescent="0.25">
      <c r="A760" s="54"/>
      <c r="B760" s="54"/>
      <c r="C760" s="56"/>
      <c r="D760" s="56"/>
      <c r="E760" s="57"/>
      <c r="F760" s="57"/>
      <c r="G760" s="56"/>
      <c r="H760" s="58"/>
      <c r="I760" s="55"/>
      <c r="J760" s="56"/>
      <c r="K760" s="55"/>
      <c r="L760" s="55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</row>
    <row r="761" spans="1:33" ht="15.75" customHeight="1" x14ac:dyDescent="0.25">
      <c r="A761" s="54"/>
      <c r="B761" s="54"/>
      <c r="C761" s="56"/>
      <c r="D761" s="56"/>
      <c r="E761" s="57"/>
      <c r="F761" s="57"/>
      <c r="G761" s="56"/>
      <c r="H761" s="58"/>
      <c r="I761" s="55"/>
      <c r="J761" s="56"/>
      <c r="K761" s="55"/>
      <c r="L761" s="55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</row>
    <row r="762" spans="1:33" ht="15.75" customHeight="1" x14ac:dyDescent="0.25">
      <c r="A762" s="54"/>
      <c r="B762" s="54"/>
      <c r="C762" s="56"/>
      <c r="D762" s="56"/>
      <c r="E762" s="57"/>
      <c r="F762" s="57"/>
      <c r="G762" s="56"/>
      <c r="H762" s="58"/>
      <c r="I762" s="55"/>
      <c r="J762" s="56"/>
      <c r="K762" s="55"/>
      <c r="L762" s="55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</row>
    <row r="763" spans="1:33" ht="15.75" customHeight="1" x14ac:dyDescent="0.25">
      <c r="A763" s="54"/>
      <c r="B763" s="54"/>
      <c r="C763" s="56"/>
      <c r="D763" s="56"/>
      <c r="E763" s="57"/>
      <c r="F763" s="57"/>
      <c r="G763" s="56"/>
      <c r="H763" s="58"/>
      <c r="I763" s="55"/>
      <c r="J763" s="56"/>
      <c r="K763" s="55"/>
      <c r="L763" s="55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</row>
    <row r="764" spans="1:33" ht="15.75" customHeight="1" x14ac:dyDescent="0.25">
      <c r="A764" s="54"/>
      <c r="B764" s="54"/>
      <c r="C764" s="56"/>
      <c r="D764" s="56"/>
      <c r="E764" s="57"/>
      <c r="F764" s="57"/>
      <c r="G764" s="56"/>
      <c r="H764" s="58"/>
      <c r="I764" s="55"/>
      <c r="J764" s="56"/>
      <c r="K764" s="55"/>
      <c r="L764" s="55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</row>
    <row r="765" spans="1:33" ht="15.75" customHeight="1" x14ac:dyDescent="0.25">
      <c r="A765" s="54"/>
      <c r="B765" s="54"/>
      <c r="C765" s="56"/>
      <c r="D765" s="56"/>
      <c r="E765" s="57"/>
      <c r="F765" s="57"/>
      <c r="G765" s="56"/>
      <c r="H765" s="58"/>
      <c r="I765" s="55"/>
      <c r="J765" s="56"/>
      <c r="K765" s="55"/>
      <c r="L765" s="55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</row>
    <row r="766" spans="1:33" ht="15.75" customHeight="1" x14ac:dyDescent="0.25">
      <c r="A766" s="54"/>
      <c r="B766" s="54"/>
      <c r="C766" s="56"/>
      <c r="D766" s="56"/>
      <c r="E766" s="57"/>
      <c r="F766" s="57"/>
      <c r="G766" s="56"/>
      <c r="H766" s="58"/>
      <c r="I766" s="55"/>
      <c r="J766" s="56"/>
      <c r="K766" s="55"/>
      <c r="L766" s="55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</row>
    <row r="767" spans="1:33" ht="15.75" customHeight="1" x14ac:dyDescent="0.25">
      <c r="A767" s="54"/>
      <c r="B767" s="54"/>
      <c r="C767" s="56"/>
      <c r="D767" s="56"/>
      <c r="E767" s="57"/>
      <c r="F767" s="57"/>
      <c r="G767" s="56"/>
      <c r="H767" s="58"/>
      <c r="I767" s="55"/>
      <c r="J767" s="56"/>
      <c r="K767" s="55"/>
      <c r="L767" s="55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</row>
    <row r="768" spans="1:33" ht="15.75" customHeight="1" x14ac:dyDescent="0.25">
      <c r="A768" s="54"/>
      <c r="B768" s="54"/>
      <c r="C768" s="56"/>
      <c r="D768" s="56"/>
      <c r="E768" s="57"/>
      <c r="F768" s="57"/>
      <c r="G768" s="56"/>
      <c r="H768" s="58"/>
      <c r="I768" s="55"/>
      <c r="J768" s="56"/>
      <c r="K768" s="55"/>
      <c r="L768" s="55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</row>
    <row r="769" spans="1:33" ht="15.75" customHeight="1" x14ac:dyDescent="0.25">
      <c r="A769" s="54"/>
      <c r="B769" s="54"/>
      <c r="C769" s="56"/>
      <c r="D769" s="56"/>
      <c r="E769" s="57"/>
      <c r="F769" s="57"/>
      <c r="G769" s="56"/>
      <c r="H769" s="58"/>
      <c r="I769" s="55"/>
      <c r="J769" s="56"/>
      <c r="K769" s="55"/>
      <c r="L769" s="55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</row>
    <row r="770" spans="1:33" ht="15.75" customHeight="1" x14ac:dyDescent="0.25">
      <c r="A770" s="54"/>
      <c r="B770" s="54"/>
      <c r="C770" s="56"/>
      <c r="D770" s="56"/>
      <c r="E770" s="57"/>
      <c r="F770" s="57"/>
      <c r="G770" s="56"/>
      <c r="H770" s="58"/>
      <c r="I770" s="55"/>
      <c r="J770" s="56"/>
      <c r="K770" s="55"/>
      <c r="L770" s="55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</row>
    <row r="771" spans="1:33" ht="15.75" customHeight="1" x14ac:dyDescent="0.25">
      <c r="A771" s="54"/>
      <c r="B771" s="54"/>
      <c r="C771" s="56"/>
      <c r="D771" s="56"/>
      <c r="E771" s="57"/>
      <c r="F771" s="57"/>
      <c r="G771" s="56"/>
      <c r="H771" s="58"/>
      <c r="I771" s="55"/>
      <c r="J771" s="56"/>
      <c r="K771" s="55"/>
      <c r="L771" s="55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</row>
    <row r="772" spans="1:33" ht="15.75" customHeight="1" x14ac:dyDescent="0.25">
      <c r="A772" s="54"/>
      <c r="B772" s="54"/>
      <c r="C772" s="56"/>
      <c r="D772" s="56"/>
      <c r="E772" s="57"/>
      <c r="F772" s="57"/>
      <c r="G772" s="56"/>
      <c r="H772" s="58"/>
      <c r="I772" s="55"/>
      <c r="J772" s="56"/>
      <c r="K772" s="55"/>
      <c r="L772" s="55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</row>
    <row r="773" spans="1:33" ht="15.75" customHeight="1" x14ac:dyDescent="0.25">
      <c r="A773" s="54"/>
      <c r="B773" s="54"/>
      <c r="C773" s="56"/>
      <c r="D773" s="56"/>
      <c r="E773" s="57"/>
      <c r="F773" s="57"/>
      <c r="G773" s="56"/>
      <c r="H773" s="58"/>
      <c r="I773" s="55"/>
      <c r="J773" s="56"/>
      <c r="K773" s="55"/>
      <c r="L773" s="55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</row>
    <row r="774" spans="1:33" ht="15.75" customHeight="1" x14ac:dyDescent="0.25">
      <c r="A774" s="54"/>
      <c r="B774" s="54"/>
      <c r="C774" s="56"/>
      <c r="D774" s="56"/>
      <c r="E774" s="57"/>
      <c r="F774" s="57"/>
      <c r="G774" s="56"/>
      <c r="H774" s="58"/>
      <c r="I774" s="55"/>
      <c r="J774" s="56"/>
      <c r="K774" s="55"/>
      <c r="L774" s="55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</row>
    <row r="775" spans="1:33" ht="15.75" customHeight="1" x14ac:dyDescent="0.25">
      <c r="A775" s="54"/>
      <c r="B775" s="54"/>
      <c r="C775" s="56"/>
      <c r="D775" s="56"/>
      <c r="E775" s="57"/>
      <c r="F775" s="57"/>
      <c r="G775" s="56"/>
      <c r="H775" s="58"/>
      <c r="I775" s="55"/>
      <c r="J775" s="56"/>
      <c r="K775" s="55"/>
      <c r="L775" s="55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</row>
    <row r="776" spans="1:33" ht="15.75" customHeight="1" x14ac:dyDescent="0.25">
      <c r="A776" s="54"/>
      <c r="B776" s="54"/>
      <c r="C776" s="56"/>
      <c r="D776" s="56"/>
      <c r="E776" s="57"/>
      <c r="F776" s="57"/>
      <c r="G776" s="56"/>
      <c r="H776" s="58"/>
      <c r="I776" s="55"/>
      <c r="J776" s="56"/>
      <c r="K776" s="55"/>
      <c r="L776" s="55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</row>
    <row r="777" spans="1:33" ht="15.75" customHeight="1" x14ac:dyDescent="0.25">
      <c r="A777" s="54"/>
      <c r="B777" s="54"/>
      <c r="C777" s="56"/>
      <c r="D777" s="56"/>
      <c r="E777" s="57"/>
      <c r="F777" s="57"/>
      <c r="G777" s="56"/>
      <c r="H777" s="58"/>
      <c r="I777" s="55"/>
      <c r="J777" s="56"/>
      <c r="K777" s="55"/>
      <c r="L777" s="55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</row>
    <row r="778" spans="1:33" ht="15.75" customHeight="1" x14ac:dyDescent="0.25">
      <c r="A778" s="54"/>
      <c r="B778" s="54"/>
      <c r="C778" s="56"/>
      <c r="D778" s="56"/>
      <c r="E778" s="57"/>
      <c r="F778" s="57"/>
      <c r="G778" s="56"/>
      <c r="H778" s="58"/>
      <c r="I778" s="55"/>
      <c r="J778" s="56"/>
      <c r="K778" s="55"/>
      <c r="L778" s="55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</row>
    <row r="779" spans="1:33" ht="15.75" customHeight="1" x14ac:dyDescent="0.25">
      <c r="A779" s="54"/>
      <c r="B779" s="54"/>
      <c r="C779" s="56"/>
      <c r="D779" s="56"/>
      <c r="E779" s="57"/>
      <c r="F779" s="57"/>
      <c r="G779" s="56"/>
      <c r="H779" s="58"/>
      <c r="I779" s="55"/>
      <c r="J779" s="56"/>
      <c r="K779" s="55"/>
      <c r="L779" s="55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</row>
    <row r="780" spans="1:33" ht="15.75" customHeight="1" x14ac:dyDescent="0.25">
      <c r="A780" s="54"/>
      <c r="B780" s="54"/>
      <c r="C780" s="56"/>
      <c r="D780" s="56"/>
      <c r="E780" s="57"/>
      <c r="F780" s="57"/>
      <c r="G780" s="56"/>
      <c r="H780" s="58"/>
      <c r="I780" s="55"/>
      <c r="J780" s="56"/>
      <c r="K780" s="55"/>
      <c r="L780" s="55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</row>
    <row r="781" spans="1:33" ht="15.75" customHeight="1" x14ac:dyDescent="0.25">
      <c r="A781" s="54"/>
      <c r="B781" s="54"/>
      <c r="C781" s="56"/>
      <c r="D781" s="56"/>
      <c r="E781" s="57"/>
      <c r="F781" s="57"/>
      <c r="G781" s="56"/>
      <c r="H781" s="58"/>
      <c r="I781" s="55"/>
      <c r="J781" s="56"/>
      <c r="K781" s="55"/>
      <c r="L781" s="55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</row>
    <row r="782" spans="1:33" ht="15.75" customHeight="1" x14ac:dyDescent="0.25">
      <c r="A782" s="54"/>
      <c r="B782" s="54"/>
      <c r="C782" s="56"/>
      <c r="D782" s="56"/>
      <c r="E782" s="57"/>
      <c r="F782" s="57"/>
      <c r="G782" s="56"/>
      <c r="H782" s="58"/>
      <c r="I782" s="55"/>
      <c r="J782" s="56"/>
      <c r="K782" s="55"/>
      <c r="L782" s="55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</row>
    <row r="783" spans="1:33" ht="15.75" customHeight="1" x14ac:dyDescent="0.25">
      <c r="A783" s="54"/>
      <c r="B783" s="54"/>
      <c r="C783" s="56"/>
      <c r="D783" s="56"/>
      <c r="E783" s="57"/>
      <c r="F783" s="57"/>
      <c r="G783" s="56"/>
      <c r="H783" s="58"/>
      <c r="I783" s="55"/>
      <c r="J783" s="56"/>
      <c r="K783" s="55"/>
      <c r="L783" s="55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</row>
    <row r="784" spans="1:33" ht="15.75" customHeight="1" x14ac:dyDescent="0.25">
      <c r="A784" s="54"/>
      <c r="B784" s="54"/>
      <c r="C784" s="56"/>
      <c r="D784" s="56"/>
      <c r="E784" s="57"/>
      <c r="F784" s="57"/>
      <c r="G784" s="56"/>
      <c r="H784" s="58"/>
      <c r="I784" s="55"/>
      <c r="J784" s="56"/>
      <c r="K784" s="55"/>
      <c r="L784" s="55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</row>
    <row r="785" spans="1:33" ht="15.75" customHeight="1" x14ac:dyDescent="0.25">
      <c r="A785" s="54"/>
      <c r="B785" s="54"/>
      <c r="C785" s="56"/>
      <c r="D785" s="56"/>
      <c r="E785" s="57"/>
      <c r="F785" s="57"/>
      <c r="G785" s="56"/>
      <c r="H785" s="58"/>
      <c r="I785" s="55"/>
      <c r="J785" s="56"/>
      <c r="K785" s="55"/>
      <c r="L785" s="55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</row>
    <row r="786" spans="1:33" ht="15.75" customHeight="1" x14ac:dyDescent="0.25">
      <c r="A786" s="54"/>
      <c r="B786" s="54"/>
      <c r="C786" s="56"/>
      <c r="D786" s="56"/>
      <c r="E786" s="57"/>
      <c r="F786" s="57"/>
      <c r="G786" s="56"/>
      <c r="H786" s="58"/>
      <c r="I786" s="55"/>
      <c r="J786" s="56"/>
      <c r="K786" s="55"/>
      <c r="L786" s="55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</row>
    <row r="787" spans="1:33" ht="15.75" customHeight="1" x14ac:dyDescent="0.25">
      <c r="A787" s="54"/>
      <c r="B787" s="54"/>
      <c r="C787" s="56"/>
      <c r="D787" s="56"/>
      <c r="E787" s="57"/>
      <c r="F787" s="57"/>
      <c r="G787" s="56"/>
      <c r="H787" s="58"/>
      <c r="I787" s="55"/>
      <c r="J787" s="56"/>
      <c r="K787" s="55"/>
      <c r="L787" s="55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</row>
    <row r="788" spans="1:33" ht="15.75" customHeight="1" x14ac:dyDescent="0.25">
      <c r="A788" s="54"/>
      <c r="B788" s="54"/>
      <c r="C788" s="56"/>
      <c r="D788" s="56"/>
      <c r="E788" s="57"/>
      <c r="F788" s="57"/>
      <c r="G788" s="56"/>
      <c r="H788" s="58"/>
      <c r="I788" s="55"/>
      <c r="J788" s="56"/>
      <c r="K788" s="55"/>
      <c r="L788" s="55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</row>
    <row r="789" spans="1:33" ht="15.75" customHeight="1" x14ac:dyDescent="0.25">
      <c r="A789" s="54"/>
      <c r="B789" s="54"/>
      <c r="C789" s="56"/>
      <c r="D789" s="56"/>
      <c r="E789" s="57"/>
      <c r="F789" s="57"/>
      <c r="G789" s="56"/>
      <c r="H789" s="58"/>
      <c r="I789" s="55"/>
      <c r="J789" s="56"/>
      <c r="K789" s="55"/>
      <c r="L789" s="55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</row>
    <row r="790" spans="1:33" ht="15.75" customHeight="1" x14ac:dyDescent="0.25">
      <c r="A790" s="54"/>
      <c r="B790" s="54"/>
      <c r="C790" s="56"/>
      <c r="D790" s="56"/>
      <c r="E790" s="57"/>
      <c r="F790" s="57"/>
      <c r="G790" s="56"/>
      <c r="H790" s="58"/>
      <c r="I790" s="55"/>
      <c r="J790" s="56"/>
      <c r="K790" s="55"/>
      <c r="L790" s="55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</row>
    <row r="791" spans="1:33" ht="15.75" customHeight="1" x14ac:dyDescent="0.25">
      <c r="A791" s="54"/>
      <c r="B791" s="54"/>
      <c r="C791" s="56"/>
      <c r="D791" s="56"/>
      <c r="E791" s="57"/>
      <c r="F791" s="57"/>
      <c r="G791" s="56"/>
      <c r="H791" s="58"/>
      <c r="I791" s="55"/>
      <c r="J791" s="56"/>
      <c r="K791" s="55"/>
      <c r="L791" s="55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</row>
    <row r="792" spans="1:33" ht="15.75" customHeight="1" x14ac:dyDescent="0.25">
      <c r="A792" s="54"/>
      <c r="B792" s="54"/>
      <c r="C792" s="56"/>
      <c r="D792" s="56"/>
      <c r="E792" s="57"/>
      <c r="F792" s="57"/>
      <c r="G792" s="56"/>
      <c r="H792" s="58"/>
      <c r="I792" s="55"/>
      <c r="J792" s="56"/>
      <c r="K792" s="55"/>
      <c r="L792" s="55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</row>
    <row r="793" spans="1:33" ht="15.75" customHeight="1" x14ac:dyDescent="0.25">
      <c r="A793" s="54"/>
      <c r="B793" s="54"/>
      <c r="C793" s="56"/>
      <c r="D793" s="56"/>
      <c r="E793" s="57"/>
      <c r="F793" s="57"/>
      <c r="G793" s="56"/>
      <c r="H793" s="58"/>
      <c r="I793" s="55"/>
      <c r="J793" s="56"/>
      <c r="K793" s="55"/>
      <c r="L793" s="55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</row>
    <row r="794" spans="1:33" ht="15.75" customHeight="1" x14ac:dyDescent="0.25">
      <c r="A794" s="54"/>
      <c r="B794" s="54"/>
      <c r="C794" s="56"/>
      <c r="D794" s="56"/>
      <c r="E794" s="57"/>
      <c r="F794" s="57"/>
      <c r="G794" s="56"/>
      <c r="H794" s="58"/>
      <c r="I794" s="55"/>
      <c r="J794" s="56"/>
      <c r="K794" s="55"/>
      <c r="L794" s="55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</row>
    <row r="795" spans="1:33" ht="15.75" customHeight="1" x14ac:dyDescent="0.25">
      <c r="A795" s="54"/>
      <c r="B795" s="54"/>
      <c r="C795" s="56"/>
      <c r="D795" s="56"/>
      <c r="E795" s="57"/>
      <c r="F795" s="57"/>
      <c r="G795" s="56"/>
      <c r="H795" s="58"/>
      <c r="I795" s="55"/>
      <c r="J795" s="56"/>
      <c r="K795" s="55"/>
      <c r="L795" s="55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</row>
    <row r="796" spans="1:33" ht="15.75" customHeight="1" x14ac:dyDescent="0.25">
      <c r="A796" s="54"/>
      <c r="B796" s="54"/>
      <c r="C796" s="56"/>
      <c r="D796" s="56"/>
      <c r="E796" s="57"/>
      <c r="F796" s="57"/>
      <c r="G796" s="56"/>
      <c r="H796" s="58"/>
      <c r="I796" s="55"/>
      <c r="J796" s="56"/>
      <c r="K796" s="55"/>
      <c r="L796" s="55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</row>
    <row r="797" spans="1:33" ht="15.75" customHeight="1" x14ac:dyDescent="0.25">
      <c r="A797" s="54"/>
      <c r="B797" s="54"/>
      <c r="C797" s="56"/>
      <c r="D797" s="56"/>
      <c r="E797" s="57"/>
      <c r="F797" s="57"/>
      <c r="G797" s="56"/>
      <c r="H797" s="58"/>
      <c r="I797" s="55"/>
      <c r="J797" s="56"/>
      <c r="K797" s="55"/>
      <c r="L797" s="55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</row>
    <row r="798" spans="1:33" ht="15.75" customHeight="1" x14ac:dyDescent="0.25">
      <c r="A798" s="54"/>
      <c r="B798" s="54"/>
      <c r="C798" s="56"/>
      <c r="D798" s="56"/>
      <c r="E798" s="57"/>
      <c r="F798" s="57"/>
      <c r="G798" s="56"/>
      <c r="H798" s="58"/>
      <c r="I798" s="55"/>
      <c r="J798" s="56"/>
      <c r="K798" s="55"/>
      <c r="L798" s="55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</row>
    <row r="799" spans="1:33" ht="15.75" customHeight="1" x14ac:dyDescent="0.25">
      <c r="A799" s="54"/>
      <c r="B799" s="54"/>
      <c r="C799" s="56"/>
      <c r="D799" s="56"/>
      <c r="E799" s="57"/>
      <c r="F799" s="57"/>
      <c r="G799" s="56"/>
      <c r="H799" s="58"/>
      <c r="I799" s="55"/>
      <c r="J799" s="56"/>
      <c r="K799" s="55"/>
      <c r="L799" s="55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</row>
    <row r="800" spans="1:33" ht="15.75" customHeight="1" x14ac:dyDescent="0.25">
      <c r="A800" s="54"/>
      <c r="B800" s="54"/>
      <c r="C800" s="56"/>
      <c r="D800" s="56"/>
      <c r="E800" s="57"/>
      <c r="F800" s="57"/>
      <c r="G800" s="56"/>
      <c r="H800" s="58"/>
      <c r="I800" s="55"/>
      <c r="J800" s="56"/>
      <c r="K800" s="55"/>
      <c r="L800" s="55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</row>
    <row r="801" spans="1:33" ht="15.75" customHeight="1" x14ac:dyDescent="0.25">
      <c r="A801" s="54"/>
      <c r="B801" s="54"/>
      <c r="C801" s="56"/>
      <c r="D801" s="56"/>
      <c r="E801" s="57"/>
      <c r="F801" s="57"/>
      <c r="G801" s="56"/>
      <c r="H801" s="58"/>
      <c r="I801" s="55"/>
      <c r="J801" s="56"/>
      <c r="K801" s="55"/>
      <c r="L801" s="55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</row>
    <row r="802" spans="1:33" ht="15.75" customHeight="1" x14ac:dyDescent="0.25">
      <c r="A802" s="54"/>
      <c r="B802" s="54"/>
      <c r="C802" s="56"/>
      <c r="D802" s="56"/>
      <c r="E802" s="57"/>
      <c r="F802" s="57"/>
      <c r="G802" s="56"/>
      <c r="H802" s="58"/>
      <c r="I802" s="55"/>
      <c r="J802" s="56"/>
      <c r="K802" s="55"/>
      <c r="L802" s="55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</row>
    <row r="803" spans="1:33" ht="15.75" customHeight="1" x14ac:dyDescent="0.25">
      <c r="A803" s="54"/>
      <c r="B803" s="54"/>
      <c r="C803" s="56"/>
      <c r="D803" s="56"/>
      <c r="E803" s="57"/>
      <c r="F803" s="57"/>
      <c r="G803" s="56"/>
      <c r="H803" s="58"/>
      <c r="I803" s="55"/>
      <c r="J803" s="56"/>
      <c r="K803" s="55"/>
      <c r="L803" s="55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</row>
    <row r="804" spans="1:33" ht="15.75" customHeight="1" x14ac:dyDescent="0.25">
      <c r="A804" s="54"/>
      <c r="B804" s="54"/>
      <c r="C804" s="56"/>
      <c r="D804" s="56"/>
      <c r="E804" s="57"/>
      <c r="F804" s="57"/>
      <c r="G804" s="56"/>
      <c r="H804" s="58"/>
      <c r="I804" s="55"/>
      <c r="J804" s="56"/>
      <c r="K804" s="55"/>
      <c r="L804" s="55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</row>
    <row r="805" spans="1:33" ht="15.75" customHeight="1" x14ac:dyDescent="0.25">
      <c r="A805" s="54"/>
      <c r="B805" s="54"/>
      <c r="C805" s="56"/>
      <c r="D805" s="56"/>
      <c r="E805" s="57"/>
      <c r="F805" s="57"/>
      <c r="G805" s="56"/>
      <c r="H805" s="58"/>
      <c r="I805" s="55"/>
      <c r="J805" s="56"/>
      <c r="K805" s="55"/>
      <c r="L805" s="55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</row>
    <row r="806" spans="1:33" ht="15.75" customHeight="1" x14ac:dyDescent="0.25">
      <c r="A806" s="54"/>
      <c r="B806" s="54"/>
      <c r="C806" s="56"/>
      <c r="D806" s="56"/>
      <c r="E806" s="57"/>
      <c r="F806" s="57"/>
      <c r="G806" s="56"/>
      <c r="H806" s="58"/>
      <c r="I806" s="55"/>
      <c r="J806" s="56"/>
      <c r="K806" s="55"/>
      <c r="L806" s="55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</row>
    <row r="807" spans="1:33" ht="15.75" customHeight="1" x14ac:dyDescent="0.25">
      <c r="A807" s="54"/>
      <c r="B807" s="54"/>
      <c r="C807" s="56"/>
      <c r="D807" s="56"/>
      <c r="E807" s="57"/>
      <c r="F807" s="57"/>
      <c r="G807" s="56"/>
      <c r="H807" s="58"/>
      <c r="I807" s="55"/>
      <c r="J807" s="56"/>
      <c r="K807" s="55"/>
      <c r="L807" s="55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</row>
    <row r="808" spans="1:33" ht="15.75" customHeight="1" x14ac:dyDescent="0.25">
      <c r="A808" s="54"/>
      <c r="B808" s="54"/>
      <c r="C808" s="56"/>
      <c r="D808" s="56"/>
      <c r="E808" s="57"/>
      <c r="F808" s="57"/>
      <c r="G808" s="56"/>
      <c r="H808" s="58"/>
      <c r="I808" s="55"/>
      <c r="J808" s="56"/>
      <c r="K808" s="55"/>
      <c r="L808" s="55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</row>
    <row r="809" spans="1:33" ht="15.75" customHeight="1" x14ac:dyDescent="0.25">
      <c r="A809" s="54"/>
      <c r="B809" s="54"/>
      <c r="C809" s="56"/>
      <c r="D809" s="56"/>
      <c r="E809" s="57"/>
      <c r="F809" s="57"/>
      <c r="G809" s="56"/>
      <c r="H809" s="58"/>
      <c r="I809" s="55"/>
      <c r="J809" s="56"/>
      <c r="K809" s="55"/>
      <c r="L809" s="55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</row>
    <row r="810" spans="1:33" ht="15.75" customHeight="1" x14ac:dyDescent="0.25">
      <c r="A810" s="54"/>
      <c r="B810" s="54"/>
      <c r="C810" s="56"/>
      <c r="D810" s="56"/>
      <c r="E810" s="57"/>
      <c r="F810" s="57"/>
      <c r="G810" s="56"/>
      <c r="H810" s="58"/>
      <c r="I810" s="55"/>
      <c r="J810" s="56"/>
      <c r="K810" s="55"/>
      <c r="L810" s="55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</row>
    <row r="811" spans="1:33" ht="15.75" customHeight="1" x14ac:dyDescent="0.25">
      <c r="A811" s="54"/>
      <c r="B811" s="54"/>
      <c r="C811" s="56"/>
      <c r="D811" s="56"/>
      <c r="E811" s="57"/>
      <c r="F811" s="57"/>
      <c r="G811" s="56"/>
      <c r="H811" s="58"/>
      <c r="I811" s="55"/>
      <c r="J811" s="56"/>
      <c r="K811" s="55"/>
      <c r="L811" s="55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</row>
    <row r="812" spans="1:33" ht="15.75" customHeight="1" x14ac:dyDescent="0.25">
      <c r="A812" s="54"/>
      <c r="B812" s="54"/>
      <c r="C812" s="56"/>
      <c r="D812" s="56"/>
      <c r="E812" s="57"/>
      <c r="F812" s="57"/>
      <c r="G812" s="56"/>
      <c r="H812" s="58"/>
      <c r="I812" s="55"/>
      <c r="J812" s="56"/>
      <c r="K812" s="55"/>
      <c r="L812" s="55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</row>
    <row r="813" spans="1:33" ht="15.75" customHeight="1" x14ac:dyDescent="0.25">
      <c r="A813" s="54"/>
      <c r="B813" s="54"/>
      <c r="C813" s="56"/>
      <c r="D813" s="56"/>
      <c r="E813" s="57"/>
      <c r="F813" s="57"/>
      <c r="G813" s="56"/>
      <c r="H813" s="58"/>
      <c r="I813" s="55"/>
      <c r="J813" s="56"/>
      <c r="K813" s="55"/>
      <c r="L813" s="55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</row>
    <row r="814" spans="1:33" ht="15.75" customHeight="1" x14ac:dyDescent="0.25">
      <c r="A814" s="54"/>
      <c r="B814" s="54"/>
      <c r="C814" s="56"/>
      <c r="D814" s="56"/>
      <c r="E814" s="57"/>
      <c r="F814" s="57"/>
      <c r="G814" s="56"/>
      <c r="H814" s="58"/>
      <c r="I814" s="55"/>
      <c r="J814" s="56"/>
      <c r="K814" s="55"/>
      <c r="L814" s="55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</row>
    <row r="815" spans="1:33" ht="15.75" customHeight="1" x14ac:dyDescent="0.25">
      <c r="A815" s="54"/>
      <c r="B815" s="54"/>
      <c r="C815" s="56"/>
      <c r="D815" s="56"/>
      <c r="E815" s="57"/>
      <c r="F815" s="57"/>
      <c r="G815" s="56"/>
      <c r="H815" s="58"/>
      <c r="I815" s="55"/>
      <c r="J815" s="56"/>
      <c r="K815" s="55"/>
      <c r="L815" s="55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</row>
    <row r="816" spans="1:33" ht="15.75" customHeight="1" x14ac:dyDescent="0.25">
      <c r="A816" s="54"/>
      <c r="B816" s="54"/>
      <c r="C816" s="56"/>
      <c r="D816" s="56"/>
      <c r="E816" s="57"/>
      <c r="F816" s="57"/>
      <c r="G816" s="56"/>
      <c r="H816" s="58"/>
      <c r="I816" s="55"/>
      <c r="J816" s="56"/>
      <c r="K816" s="55"/>
      <c r="L816" s="55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</row>
    <row r="817" spans="1:33" ht="15.75" customHeight="1" x14ac:dyDescent="0.25">
      <c r="A817" s="54"/>
      <c r="B817" s="54"/>
      <c r="C817" s="56"/>
      <c r="D817" s="56"/>
      <c r="E817" s="57"/>
      <c r="F817" s="57"/>
      <c r="G817" s="56"/>
      <c r="H817" s="58"/>
      <c r="I817" s="55"/>
      <c r="J817" s="56"/>
      <c r="K817" s="55"/>
      <c r="L817" s="55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</row>
    <row r="818" spans="1:33" ht="15.75" customHeight="1" x14ac:dyDescent="0.25">
      <c r="A818" s="54"/>
      <c r="B818" s="54"/>
      <c r="C818" s="56"/>
      <c r="D818" s="56"/>
      <c r="E818" s="57"/>
      <c r="F818" s="57"/>
      <c r="G818" s="56"/>
      <c r="H818" s="58"/>
      <c r="I818" s="55"/>
      <c r="J818" s="56"/>
      <c r="K818" s="55"/>
      <c r="L818" s="55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</row>
    <row r="819" spans="1:33" ht="15.75" customHeight="1" x14ac:dyDescent="0.25">
      <c r="A819" s="54"/>
      <c r="B819" s="54"/>
      <c r="C819" s="56"/>
      <c r="D819" s="56"/>
      <c r="E819" s="57"/>
      <c r="F819" s="57"/>
      <c r="G819" s="56"/>
      <c r="H819" s="58"/>
      <c r="I819" s="55"/>
      <c r="J819" s="56"/>
      <c r="K819" s="55"/>
      <c r="L819" s="55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</row>
    <row r="820" spans="1:33" ht="15.75" customHeight="1" x14ac:dyDescent="0.25">
      <c r="A820" s="54"/>
      <c r="B820" s="54"/>
      <c r="C820" s="56"/>
      <c r="D820" s="56"/>
      <c r="E820" s="57"/>
      <c r="F820" s="57"/>
      <c r="G820" s="56"/>
      <c r="H820" s="58"/>
      <c r="I820" s="55"/>
      <c r="J820" s="56"/>
      <c r="K820" s="55"/>
      <c r="L820" s="55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</row>
    <row r="821" spans="1:33" ht="15.75" customHeight="1" x14ac:dyDescent="0.25">
      <c r="A821" s="54"/>
      <c r="B821" s="54"/>
      <c r="C821" s="56"/>
      <c r="D821" s="56"/>
      <c r="E821" s="57"/>
      <c r="F821" s="57"/>
      <c r="G821" s="56"/>
      <c r="H821" s="58"/>
      <c r="I821" s="55"/>
      <c r="J821" s="56"/>
      <c r="K821" s="55"/>
      <c r="L821" s="55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</row>
    <row r="822" spans="1:33" ht="15.75" customHeight="1" x14ac:dyDescent="0.25">
      <c r="A822" s="54"/>
      <c r="B822" s="54"/>
      <c r="C822" s="56"/>
      <c r="D822" s="56"/>
      <c r="E822" s="57"/>
      <c r="F822" s="57"/>
      <c r="G822" s="56"/>
      <c r="H822" s="58"/>
      <c r="I822" s="55"/>
      <c r="J822" s="56"/>
      <c r="K822" s="55"/>
      <c r="L822" s="55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</row>
    <row r="823" spans="1:33" ht="15.75" customHeight="1" x14ac:dyDescent="0.25">
      <c r="A823" s="54"/>
      <c r="B823" s="54"/>
      <c r="C823" s="56"/>
      <c r="D823" s="56"/>
      <c r="E823" s="57"/>
      <c r="F823" s="57"/>
      <c r="G823" s="56"/>
      <c r="H823" s="58"/>
      <c r="I823" s="55"/>
      <c r="J823" s="56"/>
      <c r="K823" s="55"/>
      <c r="L823" s="55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</row>
    <row r="824" spans="1:33" ht="15.75" customHeight="1" x14ac:dyDescent="0.25">
      <c r="A824" s="54"/>
      <c r="B824" s="54"/>
      <c r="C824" s="56"/>
      <c r="D824" s="56"/>
      <c r="E824" s="57"/>
      <c r="F824" s="57"/>
      <c r="G824" s="56"/>
      <c r="H824" s="58"/>
      <c r="I824" s="55"/>
      <c r="J824" s="56"/>
      <c r="K824" s="55"/>
      <c r="L824" s="55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</row>
    <row r="825" spans="1:33" ht="15.75" customHeight="1" x14ac:dyDescent="0.25">
      <c r="A825" s="54"/>
      <c r="B825" s="54"/>
      <c r="C825" s="56"/>
      <c r="D825" s="56"/>
      <c r="E825" s="57"/>
      <c r="F825" s="57"/>
      <c r="G825" s="56"/>
      <c r="H825" s="58"/>
      <c r="I825" s="55"/>
      <c r="J825" s="56"/>
      <c r="K825" s="55"/>
      <c r="L825" s="55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</row>
    <row r="826" spans="1:33" ht="15.75" customHeight="1" x14ac:dyDescent="0.25">
      <c r="A826" s="54"/>
      <c r="B826" s="54"/>
      <c r="C826" s="56"/>
      <c r="D826" s="56"/>
      <c r="E826" s="57"/>
      <c r="F826" s="57"/>
      <c r="G826" s="56"/>
      <c r="H826" s="58"/>
      <c r="I826" s="55"/>
      <c r="J826" s="56"/>
      <c r="K826" s="55"/>
      <c r="L826" s="55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</row>
    <row r="827" spans="1:33" ht="15.75" customHeight="1" x14ac:dyDescent="0.25">
      <c r="A827" s="54"/>
      <c r="B827" s="54"/>
      <c r="C827" s="56"/>
      <c r="D827" s="56"/>
      <c r="E827" s="57"/>
      <c r="F827" s="57"/>
      <c r="G827" s="56"/>
      <c r="H827" s="58"/>
      <c r="I827" s="55"/>
      <c r="J827" s="56"/>
      <c r="K827" s="55"/>
      <c r="L827" s="55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</row>
    <row r="828" spans="1:33" ht="15.75" customHeight="1" x14ac:dyDescent="0.25">
      <c r="A828" s="54"/>
      <c r="B828" s="54"/>
      <c r="C828" s="56"/>
      <c r="D828" s="56"/>
      <c r="E828" s="57"/>
      <c r="F828" s="57"/>
      <c r="G828" s="56"/>
      <c r="H828" s="58"/>
      <c r="I828" s="55"/>
      <c r="J828" s="56"/>
      <c r="K828" s="55"/>
      <c r="L828" s="55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</row>
    <row r="829" spans="1:33" ht="15.75" customHeight="1" x14ac:dyDescent="0.25">
      <c r="A829" s="54"/>
      <c r="B829" s="54"/>
      <c r="C829" s="56"/>
      <c r="D829" s="56"/>
      <c r="E829" s="57"/>
      <c r="F829" s="57"/>
      <c r="G829" s="56"/>
      <c r="H829" s="58"/>
      <c r="I829" s="55"/>
      <c r="J829" s="56"/>
      <c r="K829" s="55"/>
      <c r="L829" s="55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</row>
    <row r="830" spans="1:33" ht="15.75" customHeight="1" x14ac:dyDescent="0.25">
      <c r="A830" s="54"/>
      <c r="B830" s="54"/>
      <c r="C830" s="56"/>
      <c r="D830" s="56"/>
      <c r="E830" s="57"/>
      <c r="F830" s="57"/>
      <c r="G830" s="56"/>
      <c r="H830" s="58"/>
      <c r="I830" s="55"/>
      <c r="J830" s="56"/>
      <c r="K830" s="55"/>
      <c r="L830" s="55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</row>
    <row r="831" spans="1:33" ht="15.75" customHeight="1" x14ac:dyDescent="0.25">
      <c r="A831" s="54"/>
      <c r="B831" s="54"/>
      <c r="C831" s="56"/>
      <c r="D831" s="56"/>
      <c r="E831" s="57"/>
      <c r="F831" s="57"/>
      <c r="G831" s="56"/>
      <c r="H831" s="58"/>
      <c r="I831" s="55"/>
      <c r="J831" s="56"/>
      <c r="K831" s="55"/>
      <c r="L831" s="55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</row>
    <row r="832" spans="1:33" ht="15.75" customHeight="1" x14ac:dyDescent="0.25">
      <c r="A832" s="54"/>
      <c r="B832" s="54"/>
      <c r="C832" s="56"/>
      <c r="D832" s="56"/>
      <c r="E832" s="57"/>
      <c r="F832" s="57"/>
      <c r="G832" s="56"/>
      <c r="H832" s="58"/>
      <c r="I832" s="55"/>
      <c r="J832" s="56"/>
      <c r="K832" s="55"/>
      <c r="L832" s="55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</row>
    <row r="833" spans="1:33" ht="15.75" customHeight="1" x14ac:dyDescent="0.25">
      <c r="A833" s="54"/>
      <c r="B833" s="54"/>
      <c r="C833" s="56"/>
      <c r="D833" s="56"/>
      <c r="E833" s="57"/>
      <c r="F833" s="57"/>
      <c r="G833" s="56"/>
      <c r="H833" s="58"/>
      <c r="I833" s="55"/>
      <c r="J833" s="56"/>
      <c r="K833" s="55"/>
      <c r="L833" s="55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</row>
    <row r="834" spans="1:33" ht="15.75" customHeight="1" x14ac:dyDescent="0.25">
      <c r="A834" s="54"/>
      <c r="B834" s="54"/>
      <c r="C834" s="56"/>
      <c r="D834" s="56"/>
      <c r="E834" s="57"/>
      <c r="F834" s="57"/>
      <c r="G834" s="56"/>
      <c r="H834" s="58"/>
      <c r="I834" s="55"/>
      <c r="J834" s="56"/>
      <c r="K834" s="55"/>
      <c r="L834" s="55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</row>
    <row r="835" spans="1:33" ht="15.75" customHeight="1" x14ac:dyDescent="0.25">
      <c r="A835" s="54"/>
      <c r="B835" s="54"/>
      <c r="C835" s="56"/>
      <c r="D835" s="56"/>
      <c r="E835" s="57"/>
      <c r="F835" s="57"/>
      <c r="G835" s="56"/>
      <c r="H835" s="58"/>
      <c r="I835" s="55"/>
      <c r="J835" s="56"/>
      <c r="K835" s="55"/>
      <c r="L835" s="55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</row>
    <row r="836" spans="1:33" ht="15.75" customHeight="1" x14ac:dyDescent="0.25">
      <c r="A836" s="54"/>
      <c r="B836" s="54"/>
      <c r="C836" s="56"/>
      <c r="D836" s="56"/>
      <c r="E836" s="57"/>
      <c r="F836" s="57"/>
      <c r="G836" s="56"/>
      <c r="H836" s="58"/>
      <c r="I836" s="55"/>
      <c r="J836" s="56"/>
      <c r="K836" s="55"/>
      <c r="L836" s="55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</row>
    <row r="837" spans="1:33" ht="15.75" customHeight="1" x14ac:dyDescent="0.25">
      <c r="A837" s="54"/>
      <c r="B837" s="54"/>
      <c r="C837" s="56"/>
      <c r="D837" s="56"/>
      <c r="E837" s="57"/>
      <c r="F837" s="57"/>
      <c r="G837" s="56"/>
      <c r="H837" s="58"/>
      <c r="I837" s="55"/>
      <c r="J837" s="56"/>
      <c r="K837" s="55"/>
      <c r="L837" s="55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</row>
    <row r="838" spans="1:33" ht="15.75" customHeight="1" x14ac:dyDescent="0.25">
      <c r="A838" s="54"/>
      <c r="B838" s="54"/>
      <c r="C838" s="56"/>
      <c r="D838" s="56"/>
      <c r="E838" s="57"/>
      <c r="F838" s="57"/>
      <c r="G838" s="56"/>
      <c r="H838" s="58"/>
      <c r="I838" s="55"/>
      <c r="J838" s="56"/>
      <c r="K838" s="55"/>
      <c r="L838" s="55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</row>
    <row r="839" spans="1:33" ht="15.75" customHeight="1" x14ac:dyDescent="0.25">
      <c r="A839" s="54"/>
      <c r="B839" s="54"/>
      <c r="C839" s="56"/>
      <c r="D839" s="56"/>
      <c r="E839" s="57"/>
      <c r="F839" s="57"/>
      <c r="G839" s="56"/>
      <c r="H839" s="58"/>
      <c r="I839" s="55"/>
      <c r="J839" s="56"/>
      <c r="K839" s="55"/>
      <c r="L839" s="55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</row>
    <row r="840" spans="1:33" ht="15.75" customHeight="1" x14ac:dyDescent="0.25">
      <c r="A840" s="54"/>
      <c r="B840" s="54"/>
      <c r="C840" s="56"/>
      <c r="D840" s="56"/>
      <c r="E840" s="57"/>
      <c r="F840" s="57"/>
      <c r="G840" s="56"/>
      <c r="H840" s="58"/>
      <c r="I840" s="55"/>
      <c r="J840" s="56"/>
      <c r="K840" s="55"/>
      <c r="L840" s="55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</row>
    <row r="841" spans="1:33" ht="15.75" customHeight="1" x14ac:dyDescent="0.25">
      <c r="A841" s="54"/>
      <c r="B841" s="54"/>
      <c r="C841" s="56"/>
      <c r="D841" s="56"/>
      <c r="E841" s="57"/>
      <c r="F841" s="57"/>
      <c r="G841" s="56"/>
      <c r="H841" s="58"/>
      <c r="I841" s="55"/>
      <c r="J841" s="56"/>
      <c r="K841" s="55"/>
      <c r="L841" s="55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</row>
    <row r="842" spans="1:33" ht="15.75" customHeight="1" x14ac:dyDescent="0.25">
      <c r="A842" s="54"/>
      <c r="B842" s="54"/>
      <c r="C842" s="56"/>
      <c r="D842" s="56"/>
      <c r="E842" s="57"/>
      <c r="F842" s="57"/>
      <c r="G842" s="56"/>
      <c r="H842" s="58"/>
      <c r="I842" s="55"/>
      <c r="J842" s="56"/>
      <c r="K842" s="55"/>
      <c r="L842" s="55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</row>
    <row r="843" spans="1:33" ht="15.75" customHeight="1" x14ac:dyDescent="0.25">
      <c r="A843" s="54"/>
      <c r="B843" s="54"/>
      <c r="C843" s="56"/>
      <c r="D843" s="56"/>
      <c r="E843" s="57"/>
      <c r="F843" s="57"/>
      <c r="G843" s="56"/>
      <c r="H843" s="58"/>
      <c r="I843" s="55"/>
      <c r="J843" s="56"/>
      <c r="K843" s="55"/>
      <c r="L843" s="55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</row>
    <row r="844" spans="1:33" ht="15.75" customHeight="1" x14ac:dyDescent="0.25">
      <c r="A844" s="54"/>
      <c r="B844" s="54"/>
      <c r="C844" s="56"/>
      <c r="D844" s="56"/>
      <c r="E844" s="57"/>
      <c r="F844" s="57"/>
      <c r="G844" s="56"/>
      <c r="H844" s="58"/>
      <c r="I844" s="55"/>
      <c r="J844" s="56"/>
      <c r="K844" s="55"/>
      <c r="L844" s="55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</row>
    <row r="845" spans="1:33" ht="15.75" customHeight="1" x14ac:dyDescent="0.25">
      <c r="A845" s="54"/>
      <c r="B845" s="54"/>
      <c r="C845" s="56"/>
      <c r="D845" s="56"/>
      <c r="E845" s="57"/>
      <c r="F845" s="57"/>
      <c r="G845" s="56"/>
      <c r="H845" s="58"/>
      <c r="I845" s="55"/>
      <c r="J845" s="56"/>
      <c r="K845" s="55"/>
      <c r="L845" s="55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</row>
    <row r="846" spans="1:33" ht="15.75" customHeight="1" x14ac:dyDescent="0.25">
      <c r="A846" s="54"/>
      <c r="B846" s="54"/>
      <c r="C846" s="56"/>
      <c r="D846" s="56"/>
      <c r="E846" s="57"/>
      <c r="F846" s="57"/>
      <c r="G846" s="56"/>
      <c r="H846" s="58"/>
      <c r="I846" s="55"/>
      <c r="J846" s="56"/>
      <c r="K846" s="55"/>
      <c r="L846" s="55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</row>
    <row r="847" spans="1:33" ht="15.75" customHeight="1" x14ac:dyDescent="0.25">
      <c r="A847" s="54"/>
      <c r="B847" s="54"/>
      <c r="C847" s="56"/>
      <c r="D847" s="56"/>
      <c r="E847" s="57"/>
      <c r="F847" s="57"/>
      <c r="G847" s="56"/>
      <c r="H847" s="58"/>
      <c r="I847" s="55"/>
      <c r="J847" s="56"/>
      <c r="K847" s="55"/>
      <c r="L847" s="55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</row>
    <row r="848" spans="1:33" ht="15.75" customHeight="1" x14ac:dyDescent="0.25">
      <c r="A848" s="54"/>
      <c r="B848" s="54"/>
      <c r="C848" s="56"/>
      <c r="D848" s="56"/>
      <c r="E848" s="57"/>
      <c r="F848" s="57"/>
      <c r="G848" s="56"/>
      <c r="H848" s="58"/>
      <c r="I848" s="55"/>
      <c r="J848" s="56"/>
      <c r="K848" s="55"/>
      <c r="L848" s="55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</row>
    <row r="849" spans="1:33" ht="15.75" customHeight="1" x14ac:dyDescent="0.25">
      <c r="A849" s="54"/>
      <c r="B849" s="54"/>
      <c r="C849" s="56"/>
      <c r="D849" s="56"/>
      <c r="E849" s="57"/>
      <c r="F849" s="57"/>
      <c r="G849" s="56"/>
      <c r="H849" s="58"/>
      <c r="I849" s="55"/>
      <c r="J849" s="56"/>
      <c r="K849" s="55"/>
      <c r="L849" s="55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</row>
    <row r="850" spans="1:33" ht="15.75" customHeight="1" x14ac:dyDescent="0.25">
      <c r="A850" s="54"/>
      <c r="B850" s="54"/>
      <c r="C850" s="56"/>
      <c r="D850" s="56"/>
      <c r="E850" s="57"/>
      <c r="F850" s="57"/>
      <c r="G850" s="56"/>
      <c r="H850" s="58"/>
      <c r="I850" s="55"/>
      <c r="J850" s="56"/>
      <c r="K850" s="55"/>
      <c r="L850" s="55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</row>
    <row r="851" spans="1:33" ht="15.75" customHeight="1" x14ac:dyDescent="0.25">
      <c r="A851" s="54"/>
      <c r="B851" s="54"/>
      <c r="C851" s="56"/>
      <c r="D851" s="56"/>
      <c r="E851" s="57"/>
      <c r="F851" s="57"/>
      <c r="G851" s="56"/>
      <c r="H851" s="58"/>
      <c r="I851" s="55"/>
      <c r="J851" s="56"/>
      <c r="K851" s="55"/>
      <c r="L851" s="55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</row>
    <row r="852" spans="1:33" ht="15.75" customHeight="1" x14ac:dyDescent="0.25">
      <c r="A852" s="54"/>
      <c r="B852" s="54"/>
      <c r="C852" s="56"/>
      <c r="D852" s="56"/>
      <c r="E852" s="57"/>
      <c r="F852" s="57"/>
      <c r="G852" s="56"/>
      <c r="H852" s="58"/>
      <c r="I852" s="55"/>
      <c r="J852" s="56"/>
      <c r="K852" s="55"/>
      <c r="L852" s="55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</row>
    <row r="853" spans="1:33" ht="15.75" customHeight="1" x14ac:dyDescent="0.25">
      <c r="A853" s="54"/>
      <c r="B853" s="54"/>
      <c r="C853" s="56"/>
      <c r="D853" s="56"/>
      <c r="E853" s="57"/>
      <c r="F853" s="57"/>
      <c r="G853" s="56"/>
      <c r="H853" s="58"/>
      <c r="I853" s="55"/>
      <c r="J853" s="56"/>
      <c r="K853" s="55"/>
      <c r="L853" s="55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</row>
    <row r="854" spans="1:33" ht="15.75" customHeight="1" x14ac:dyDescent="0.25">
      <c r="A854" s="54"/>
      <c r="B854" s="54"/>
      <c r="C854" s="56"/>
      <c r="D854" s="56"/>
      <c r="E854" s="57"/>
      <c r="F854" s="57"/>
      <c r="G854" s="56"/>
      <c r="H854" s="58"/>
      <c r="I854" s="55"/>
      <c r="J854" s="56"/>
      <c r="K854" s="55"/>
      <c r="L854" s="55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</row>
    <row r="855" spans="1:33" ht="15.75" customHeight="1" x14ac:dyDescent="0.25">
      <c r="A855" s="54"/>
      <c r="B855" s="54"/>
      <c r="C855" s="56"/>
      <c r="D855" s="56"/>
      <c r="E855" s="57"/>
      <c r="F855" s="57"/>
      <c r="G855" s="56"/>
      <c r="H855" s="58"/>
      <c r="I855" s="55"/>
      <c r="J855" s="56"/>
      <c r="K855" s="55"/>
      <c r="L855" s="55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</row>
    <row r="856" spans="1:33" ht="15.75" customHeight="1" x14ac:dyDescent="0.25">
      <c r="A856" s="54"/>
      <c r="B856" s="54"/>
      <c r="C856" s="56"/>
      <c r="D856" s="56"/>
      <c r="E856" s="57"/>
      <c r="F856" s="57"/>
      <c r="G856" s="56"/>
      <c r="H856" s="58"/>
      <c r="I856" s="55"/>
      <c r="J856" s="56"/>
      <c r="K856" s="55"/>
      <c r="L856" s="55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</row>
    <row r="857" spans="1:33" ht="15.75" customHeight="1" x14ac:dyDescent="0.25">
      <c r="A857" s="54"/>
      <c r="B857" s="54"/>
      <c r="C857" s="56"/>
      <c r="D857" s="56"/>
      <c r="E857" s="57"/>
      <c r="F857" s="57"/>
      <c r="G857" s="56"/>
      <c r="H857" s="58"/>
      <c r="I857" s="55"/>
      <c r="J857" s="56"/>
      <c r="K857" s="55"/>
      <c r="L857" s="55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</row>
    <row r="858" spans="1:33" ht="15.75" customHeight="1" x14ac:dyDescent="0.25">
      <c r="A858" s="54"/>
      <c r="B858" s="54"/>
      <c r="C858" s="56"/>
      <c r="D858" s="56"/>
      <c r="E858" s="57"/>
      <c r="F858" s="57"/>
      <c r="G858" s="56"/>
      <c r="H858" s="58"/>
      <c r="I858" s="55"/>
      <c r="J858" s="56"/>
      <c r="K858" s="55"/>
      <c r="L858" s="55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</row>
    <row r="859" spans="1:33" ht="15.75" customHeight="1" x14ac:dyDescent="0.25">
      <c r="A859" s="54"/>
      <c r="B859" s="54"/>
      <c r="C859" s="56"/>
      <c r="D859" s="56"/>
      <c r="E859" s="57"/>
      <c r="F859" s="57"/>
      <c r="G859" s="56"/>
      <c r="H859" s="58"/>
      <c r="I859" s="55"/>
      <c r="J859" s="56"/>
      <c r="K859" s="55"/>
      <c r="L859" s="55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</row>
    <row r="860" spans="1:33" ht="15.75" customHeight="1" x14ac:dyDescent="0.25">
      <c r="A860" s="54"/>
      <c r="B860" s="54"/>
      <c r="C860" s="56"/>
      <c r="D860" s="56"/>
      <c r="E860" s="57"/>
      <c r="F860" s="57"/>
      <c r="G860" s="56"/>
      <c r="H860" s="58"/>
      <c r="I860" s="55"/>
      <c r="J860" s="56"/>
      <c r="K860" s="55"/>
      <c r="L860" s="55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</row>
    <row r="861" spans="1:33" ht="15.75" customHeight="1" x14ac:dyDescent="0.25">
      <c r="A861" s="54"/>
      <c r="B861" s="54"/>
      <c r="C861" s="56"/>
      <c r="D861" s="56"/>
      <c r="E861" s="57"/>
      <c r="F861" s="57"/>
      <c r="G861" s="56"/>
      <c r="H861" s="58"/>
      <c r="I861" s="55"/>
      <c r="J861" s="56"/>
      <c r="K861" s="55"/>
      <c r="L861" s="55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</row>
    <row r="862" spans="1:33" ht="15.75" customHeight="1" x14ac:dyDescent="0.25">
      <c r="A862" s="54"/>
      <c r="B862" s="54"/>
      <c r="C862" s="56"/>
      <c r="D862" s="56"/>
      <c r="E862" s="57"/>
      <c r="F862" s="57"/>
      <c r="G862" s="56"/>
      <c r="H862" s="58"/>
      <c r="I862" s="55"/>
      <c r="J862" s="56"/>
      <c r="K862" s="55"/>
      <c r="L862" s="55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</row>
    <row r="863" spans="1:33" ht="15.75" customHeight="1" x14ac:dyDescent="0.25">
      <c r="A863" s="54"/>
      <c r="B863" s="54"/>
      <c r="C863" s="56"/>
      <c r="D863" s="56"/>
      <c r="E863" s="57"/>
      <c r="F863" s="57"/>
      <c r="G863" s="56"/>
      <c r="H863" s="58"/>
      <c r="I863" s="55"/>
      <c r="J863" s="56"/>
      <c r="K863" s="55"/>
      <c r="L863" s="55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</row>
    <row r="864" spans="1:33" ht="15.75" customHeight="1" x14ac:dyDescent="0.25">
      <c r="A864" s="54"/>
      <c r="B864" s="54"/>
      <c r="C864" s="56"/>
      <c r="D864" s="56"/>
      <c r="E864" s="57"/>
      <c r="F864" s="57"/>
      <c r="G864" s="56"/>
      <c r="H864" s="58"/>
      <c r="I864" s="55"/>
      <c r="J864" s="56"/>
      <c r="K864" s="55"/>
      <c r="L864" s="55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</row>
    <row r="865" spans="1:33" ht="15.75" customHeight="1" x14ac:dyDescent="0.25">
      <c r="A865" s="54"/>
      <c r="B865" s="54"/>
      <c r="C865" s="56"/>
      <c r="D865" s="56"/>
      <c r="E865" s="57"/>
      <c r="F865" s="57"/>
      <c r="G865" s="56"/>
      <c r="H865" s="58"/>
      <c r="I865" s="55"/>
      <c r="J865" s="56"/>
      <c r="K865" s="55"/>
      <c r="L865" s="55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</row>
    <row r="866" spans="1:33" ht="15.75" customHeight="1" x14ac:dyDescent="0.25">
      <c r="A866" s="54"/>
      <c r="B866" s="54"/>
      <c r="C866" s="56"/>
      <c r="D866" s="56"/>
      <c r="E866" s="57"/>
      <c r="F866" s="57"/>
      <c r="G866" s="56"/>
      <c r="H866" s="58"/>
      <c r="I866" s="55"/>
      <c r="J866" s="56"/>
      <c r="K866" s="55"/>
      <c r="L866" s="55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</row>
    <row r="867" spans="1:33" ht="15.75" customHeight="1" x14ac:dyDescent="0.25">
      <c r="A867" s="54"/>
      <c r="B867" s="54"/>
      <c r="C867" s="56"/>
      <c r="D867" s="56"/>
      <c r="E867" s="57"/>
      <c r="F867" s="57"/>
      <c r="G867" s="56"/>
      <c r="H867" s="58"/>
      <c r="I867" s="55"/>
      <c r="J867" s="56"/>
      <c r="K867" s="55"/>
      <c r="L867" s="55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</row>
    <row r="868" spans="1:33" ht="15.75" customHeight="1" x14ac:dyDescent="0.25">
      <c r="A868" s="54"/>
      <c r="B868" s="54"/>
      <c r="C868" s="56"/>
      <c r="D868" s="56"/>
      <c r="E868" s="57"/>
      <c r="F868" s="57"/>
      <c r="G868" s="56"/>
      <c r="H868" s="58"/>
      <c r="I868" s="55"/>
      <c r="J868" s="56"/>
      <c r="K868" s="55"/>
      <c r="L868" s="55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</row>
    <row r="869" spans="1:33" ht="15.75" customHeight="1" x14ac:dyDescent="0.25">
      <c r="A869" s="54"/>
      <c r="B869" s="54"/>
      <c r="C869" s="56"/>
      <c r="D869" s="56"/>
      <c r="E869" s="57"/>
      <c r="F869" s="57"/>
      <c r="G869" s="56"/>
      <c r="H869" s="58"/>
      <c r="I869" s="55"/>
      <c r="J869" s="56"/>
      <c r="K869" s="55"/>
      <c r="L869" s="55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</row>
    <row r="870" spans="1:33" ht="15.75" customHeight="1" x14ac:dyDescent="0.25">
      <c r="A870" s="54"/>
      <c r="B870" s="54"/>
      <c r="C870" s="56"/>
      <c r="D870" s="56"/>
      <c r="E870" s="57"/>
      <c r="F870" s="57"/>
      <c r="G870" s="56"/>
      <c r="H870" s="58"/>
      <c r="I870" s="55"/>
      <c r="J870" s="56"/>
      <c r="K870" s="55"/>
      <c r="L870" s="55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</row>
    <row r="871" spans="1:33" ht="15.75" customHeight="1" x14ac:dyDescent="0.25">
      <c r="A871" s="54"/>
      <c r="B871" s="54"/>
      <c r="C871" s="56"/>
      <c r="D871" s="56"/>
      <c r="E871" s="57"/>
      <c r="F871" s="57"/>
      <c r="G871" s="56"/>
      <c r="H871" s="58"/>
      <c r="I871" s="55"/>
      <c r="J871" s="56"/>
      <c r="K871" s="55"/>
      <c r="L871" s="55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</row>
    <row r="872" spans="1:33" ht="15.75" customHeight="1" x14ac:dyDescent="0.25">
      <c r="A872" s="54"/>
      <c r="B872" s="54"/>
      <c r="C872" s="56"/>
      <c r="D872" s="56"/>
      <c r="E872" s="57"/>
      <c r="F872" s="57"/>
      <c r="G872" s="56"/>
      <c r="H872" s="58"/>
      <c r="I872" s="55"/>
      <c r="J872" s="56"/>
      <c r="K872" s="55"/>
      <c r="L872" s="55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</row>
    <row r="873" spans="1:33" ht="15.75" customHeight="1" x14ac:dyDescent="0.25">
      <c r="A873" s="54"/>
      <c r="B873" s="54"/>
      <c r="C873" s="56"/>
      <c r="D873" s="56"/>
      <c r="E873" s="57"/>
      <c r="F873" s="57"/>
      <c r="G873" s="56"/>
      <c r="H873" s="58"/>
      <c r="I873" s="55"/>
      <c r="J873" s="56"/>
      <c r="K873" s="55"/>
      <c r="L873" s="55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</row>
    <row r="874" spans="1:33" ht="15.75" customHeight="1" x14ac:dyDescent="0.25">
      <c r="A874" s="54"/>
      <c r="B874" s="54"/>
      <c r="C874" s="56"/>
      <c r="D874" s="56"/>
      <c r="E874" s="57"/>
      <c r="F874" s="57"/>
      <c r="G874" s="56"/>
      <c r="H874" s="58"/>
      <c r="I874" s="55"/>
      <c r="J874" s="56"/>
      <c r="K874" s="55"/>
      <c r="L874" s="55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</row>
    <row r="875" spans="1:33" ht="15.75" customHeight="1" x14ac:dyDescent="0.25">
      <c r="A875" s="54"/>
      <c r="B875" s="54"/>
      <c r="C875" s="56"/>
      <c r="D875" s="56"/>
      <c r="E875" s="57"/>
      <c r="F875" s="57"/>
      <c r="G875" s="56"/>
      <c r="H875" s="58"/>
      <c r="I875" s="55"/>
      <c r="J875" s="56"/>
      <c r="K875" s="55"/>
      <c r="L875" s="55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</row>
    <row r="876" spans="1:33" ht="15.75" customHeight="1" x14ac:dyDescent="0.25">
      <c r="A876" s="54"/>
      <c r="B876" s="54"/>
      <c r="C876" s="56"/>
      <c r="D876" s="56"/>
      <c r="E876" s="57"/>
      <c r="F876" s="57"/>
      <c r="G876" s="56"/>
      <c r="H876" s="58"/>
      <c r="I876" s="55"/>
      <c r="J876" s="56"/>
      <c r="K876" s="55"/>
      <c r="L876" s="55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</row>
    <row r="877" spans="1:33" ht="15.75" customHeight="1" x14ac:dyDescent="0.25">
      <c r="A877" s="54"/>
      <c r="B877" s="54"/>
      <c r="C877" s="56"/>
      <c r="D877" s="56"/>
      <c r="E877" s="57"/>
      <c r="F877" s="57"/>
      <c r="G877" s="56"/>
      <c r="H877" s="58"/>
      <c r="I877" s="55"/>
      <c r="J877" s="56"/>
      <c r="K877" s="55"/>
      <c r="L877" s="55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</row>
    <row r="878" spans="1:33" ht="15.75" customHeight="1" x14ac:dyDescent="0.25">
      <c r="A878" s="54"/>
      <c r="B878" s="54"/>
      <c r="C878" s="56"/>
      <c r="D878" s="56"/>
      <c r="E878" s="57"/>
      <c r="F878" s="57"/>
      <c r="G878" s="56"/>
      <c r="H878" s="58"/>
      <c r="I878" s="55"/>
      <c r="J878" s="56"/>
      <c r="K878" s="55"/>
      <c r="L878" s="55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</row>
    <row r="879" spans="1:33" ht="15.75" customHeight="1" x14ac:dyDescent="0.25">
      <c r="A879" s="54"/>
      <c r="B879" s="54"/>
      <c r="C879" s="56"/>
      <c r="D879" s="56"/>
      <c r="E879" s="57"/>
      <c r="F879" s="57"/>
      <c r="G879" s="56"/>
      <c r="H879" s="58"/>
      <c r="I879" s="55"/>
      <c r="J879" s="56"/>
      <c r="K879" s="55"/>
      <c r="L879" s="55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</row>
    <row r="880" spans="1:33" ht="15.75" customHeight="1" x14ac:dyDescent="0.25">
      <c r="A880" s="54"/>
      <c r="B880" s="54"/>
      <c r="C880" s="56"/>
      <c r="D880" s="56"/>
      <c r="E880" s="57"/>
      <c r="F880" s="57"/>
      <c r="G880" s="56"/>
      <c r="H880" s="58"/>
      <c r="I880" s="55"/>
      <c r="J880" s="56"/>
      <c r="K880" s="55"/>
      <c r="L880" s="55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</row>
    <row r="881" spans="1:33" ht="15.75" customHeight="1" x14ac:dyDescent="0.25">
      <c r="A881" s="54"/>
      <c r="B881" s="54"/>
      <c r="C881" s="56"/>
      <c r="D881" s="56"/>
      <c r="E881" s="57"/>
      <c r="F881" s="57"/>
      <c r="G881" s="56"/>
      <c r="H881" s="58"/>
      <c r="I881" s="55"/>
      <c r="J881" s="56"/>
      <c r="K881" s="55"/>
      <c r="L881" s="55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</row>
    <row r="882" spans="1:33" ht="15.75" customHeight="1" x14ac:dyDescent="0.25">
      <c r="A882" s="54"/>
      <c r="B882" s="54"/>
      <c r="C882" s="56"/>
      <c r="D882" s="56"/>
      <c r="E882" s="57"/>
      <c r="F882" s="57"/>
      <c r="G882" s="56"/>
      <c r="H882" s="58"/>
      <c r="I882" s="55"/>
      <c r="J882" s="56"/>
      <c r="K882" s="55"/>
      <c r="L882" s="55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</row>
    <row r="883" spans="1:33" ht="15.75" customHeight="1" x14ac:dyDescent="0.25">
      <c r="A883" s="54"/>
      <c r="B883" s="54"/>
      <c r="C883" s="56"/>
      <c r="D883" s="56"/>
      <c r="E883" s="57"/>
      <c r="F883" s="57"/>
      <c r="G883" s="56"/>
      <c r="H883" s="58"/>
      <c r="I883" s="55"/>
      <c r="J883" s="56"/>
      <c r="K883" s="55"/>
      <c r="L883" s="55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</row>
    <row r="884" spans="1:33" ht="15.75" customHeight="1" x14ac:dyDescent="0.25">
      <c r="A884" s="54"/>
      <c r="B884" s="54"/>
      <c r="C884" s="56"/>
      <c r="D884" s="56"/>
      <c r="E884" s="57"/>
      <c r="F884" s="57"/>
      <c r="G884" s="56"/>
      <c r="H884" s="58"/>
      <c r="I884" s="55"/>
      <c r="J884" s="56"/>
      <c r="K884" s="55"/>
      <c r="L884" s="55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</row>
    <row r="885" spans="1:33" ht="15.75" customHeight="1" x14ac:dyDescent="0.25">
      <c r="A885" s="54"/>
      <c r="B885" s="54"/>
      <c r="C885" s="56"/>
      <c r="D885" s="56"/>
      <c r="E885" s="57"/>
      <c r="F885" s="57"/>
      <c r="G885" s="56"/>
      <c r="H885" s="58"/>
      <c r="I885" s="55"/>
      <c r="J885" s="56"/>
      <c r="K885" s="55"/>
      <c r="L885" s="55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</row>
    <row r="886" spans="1:33" ht="15.75" customHeight="1" x14ac:dyDescent="0.25">
      <c r="A886" s="54"/>
      <c r="B886" s="54"/>
      <c r="C886" s="56"/>
      <c r="D886" s="56"/>
      <c r="E886" s="57"/>
      <c r="F886" s="57"/>
      <c r="G886" s="56"/>
      <c r="H886" s="58"/>
      <c r="I886" s="55"/>
      <c r="J886" s="56"/>
      <c r="K886" s="55"/>
      <c r="L886" s="55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</row>
    <row r="887" spans="1:33" ht="15.75" customHeight="1" x14ac:dyDescent="0.25">
      <c r="A887" s="54"/>
      <c r="B887" s="54"/>
      <c r="C887" s="56"/>
      <c r="D887" s="56"/>
      <c r="E887" s="57"/>
      <c r="F887" s="57"/>
      <c r="G887" s="56"/>
      <c r="H887" s="58"/>
      <c r="I887" s="55"/>
      <c r="J887" s="56"/>
      <c r="K887" s="55"/>
      <c r="L887" s="55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</row>
    <row r="888" spans="1:33" ht="15.75" customHeight="1" x14ac:dyDescent="0.25">
      <c r="A888" s="54"/>
      <c r="B888" s="54"/>
      <c r="C888" s="56"/>
      <c r="D888" s="56"/>
      <c r="E888" s="57"/>
      <c r="F888" s="57"/>
      <c r="G888" s="56"/>
      <c r="H888" s="58"/>
      <c r="I888" s="55"/>
      <c r="J888" s="56"/>
      <c r="K888" s="55"/>
      <c r="L888" s="55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</row>
    <row r="889" spans="1:33" ht="15.75" customHeight="1" x14ac:dyDescent="0.25">
      <c r="A889" s="54"/>
      <c r="B889" s="54"/>
      <c r="C889" s="56"/>
      <c r="D889" s="56"/>
      <c r="E889" s="57"/>
      <c r="F889" s="57"/>
      <c r="G889" s="56"/>
      <c r="H889" s="58"/>
      <c r="I889" s="55"/>
      <c r="J889" s="56"/>
      <c r="K889" s="55"/>
      <c r="L889" s="55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</row>
    <row r="890" spans="1:33" ht="15.75" customHeight="1" x14ac:dyDescent="0.25">
      <c r="A890" s="54"/>
      <c r="B890" s="54"/>
      <c r="C890" s="56"/>
      <c r="D890" s="56"/>
      <c r="E890" s="57"/>
      <c r="F890" s="57"/>
      <c r="G890" s="56"/>
      <c r="H890" s="58"/>
      <c r="I890" s="55"/>
      <c r="J890" s="56"/>
      <c r="K890" s="55"/>
      <c r="L890" s="55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</row>
    <row r="891" spans="1:33" ht="15.75" customHeight="1" x14ac:dyDescent="0.25">
      <c r="A891" s="54"/>
      <c r="B891" s="54"/>
      <c r="C891" s="56"/>
      <c r="D891" s="56"/>
      <c r="E891" s="57"/>
      <c r="F891" s="57"/>
      <c r="G891" s="56"/>
      <c r="H891" s="58"/>
      <c r="I891" s="55"/>
      <c r="J891" s="56"/>
      <c r="K891" s="55"/>
      <c r="L891" s="55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</row>
    <row r="892" spans="1:33" ht="15.75" customHeight="1" x14ac:dyDescent="0.25">
      <c r="A892" s="54"/>
      <c r="B892" s="54"/>
      <c r="C892" s="56"/>
      <c r="D892" s="56"/>
      <c r="E892" s="57"/>
      <c r="F892" s="57"/>
      <c r="G892" s="56"/>
      <c r="H892" s="58"/>
      <c r="I892" s="55"/>
      <c r="J892" s="56"/>
      <c r="K892" s="55"/>
      <c r="L892" s="55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</row>
    <row r="893" spans="1:33" ht="15.75" customHeight="1" x14ac:dyDescent="0.25">
      <c r="A893" s="54"/>
      <c r="B893" s="54"/>
      <c r="C893" s="56"/>
      <c r="D893" s="56"/>
      <c r="E893" s="57"/>
      <c r="F893" s="57"/>
      <c r="G893" s="56"/>
      <c r="H893" s="58"/>
      <c r="I893" s="55"/>
      <c r="J893" s="56"/>
      <c r="K893" s="55"/>
      <c r="L893" s="55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</row>
    <row r="894" spans="1:33" ht="15.75" customHeight="1" x14ac:dyDescent="0.25">
      <c r="A894" s="54"/>
      <c r="B894" s="54"/>
      <c r="C894" s="56"/>
      <c r="D894" s="56"/>
      <c r="E894" s="57"/>
      <c r="F894" s="57"/>
      <c r="G894" s="56"/>
      <c r="H894" s="58"/>
      <c r="I894" s="55"/>
      <c r="J894" s="56"/>
      <c r="K894" s="55"/>
      <c r="L894" s="55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</row>
    <row r="895" spans="1:33" ht="15.75" customHeight="1" x14ac:dyDescent="0.25">
      <c r="A895" s="54"/>
      <c r="B895" s="54"/>
      <c r="C895" s="56"/>
      <c r="D895" s="56"/>
      <c r="E895" s="57"/>
      <c r="F895" s="57"/>
      <c r="G895" s="56"/>
      <c r="H895" s="58"/>
      <c r="I895" s="55"/>
      <c r="J895" s="56"/>
      <c r="K895" s="55"/>
      <c r="L895" s="55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</row>
    <row r="896" spans="1:33" ht="15.75" customHeight="1" x14ac:dyDescent="0.25">
      <c r="A896" s="54"/>
      <c r="B896" s="54"/>
      <c r="C896" s="56"/>
      <c r="D896" s="56"/>
      <c r="E896" s="57"/>
      <c r="F896" s="57"/>
      <c r="G896" s="56"/>
      <c r="H896" s="58"/>
      <c r="I896" s="55"/>
      <c r="J896" s="56"/>
      <c r="K896" s="55"/>
      <c r="L896" s="55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</row>
    <row r="897" spans="1:33" ht="15.75" customHeight="1" x14ac:dyDescent="0.25">
      <c r="A897" s="54"/>
      <c r="B897" s="54"/>
      <c r="C897" s="56"/>
      <c r="D897" s="56"/>
      <c r="E897" s="57"/>
      <c r="F897" s="57"/>
      <c r="G897" s="56"/>
      <c r="H897" s="58"/>
      <c r="I897" s="55"/>
      <c r="J897" s="56"/>
      <c r="K897" s="55"/>
      <c r="L897" s="55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</row>
    <row r="898" spans="1:33" ht="15.75" customHeight="1" x14ac:dyDescent="0.25">
      <c r="A898" s="54"/>
      <c r="B898" s="54"/>
      <c r="C898" s="56"/>
      <c r="D898" s="56"/>
      <c r="E898" s="57"/>
      <c r="F898" s="57"/>
      <c r="G898" s="56"/>
      <c r="H898" s="58"/>
      <c r="I898" s="55"/>
      <c r="J898" s="56"/>
      <c r="K898" s="55"/>
      <c r="L898" s="55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</row>
    <row r="899" spans="1:33" ht="15.75" customHeight="1" x14ac:dyDescent="0.25">
      <c r="A899" s="54"/>
      <c r="B899" s="54"/>
      <c r="C899" s="56"/>
      <c r="D899" s="56"/>
      <c r="E899" s="57"/>
      <c r="F899" s="57"/>
      <c r="G899" s="56"/>
      <c r="H899" s="58"/>
      <c r="I899" s="55"/>
      <c r="J899" s="56"/>
      <c r="K899" s="55"/>
      <c r="L899" s="55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</row>
    <row r="900" spans="1:33" ht="15.75" customHeight="1" x14ac:dyDescent="0.25">
      <c r="A900" s="54"/>
      <c r="B900" s="54"/>
      <c r="C900" s="56"/>
      <c r="D900" s="56"/>
      <c r="E900" s="57"/>
      <c r="F900" s="57"/>
      <c r="G900" s="56"/>
      <c r="H900" s="58"/>
      <c r="I900" s="55"/>
      <c r="J900" s="56"/>
      <c r="K900" s="55"/>
      <c r="L900" s="55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</row>
    <row r="901" spans="1:33" ht="15.75" customHeight="1" x14ac:dyDescent="0.25">
      <c r="A901" s="54"/>
      <c r="B901" s="54"/>
      <c r="C901" s="56"/>
      <c r="D901" s="56"/>
      <c r="E901" s="57"/>
      <c r="F901" s="57"/>
      <c r="G901" s="56"/>
      <c r="H901" s="58"/>
      <c r="I901" s="55"/>
      <c r="J901" s="56"/>
      <c r="K901" s="55"/>
      <c r="L901" s="55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</row>
    <row r="902" spans="1:33" ht="15.75" customHeight="1" x14ac:dyDescent="0.25">
      <c r="A902" s="54"/>
      <c r="B902" s="54"/>
      <c r="C902" s="56"/>
      <c r="D902" s="56"/>
      <c r="E902" s="57"/>
      <c r="F902" s="57"/>
      <c r="G902" s="56"/>
      <c r="H902" s="58"/>
      <c r="I902" s="55"/>
      <c r="J902" s="56"/>
      <c r="K902" s="55"/>
      <c r="L902" s="55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</row>
    <row r="903" spans="1:33" ht="15.75" customHeight="1" x14ac:dyDescent="0.25">
      <c r="A903" s="54"/>
      <c r="B903" s="54"/>
      <c r="C903" s="56"/>
      <c r="D903" s="56"/>
      <c r="E903" s="57"/>
      <c r="F903" s="57"/>
      <c r="G903" s="56"/>
      <c r="H903" s="58"/>
      <c r="I903" s="55"/>
      <c r="J903" s="56"/>
      <c r="K903" s="55"/>
      <c r="L903" s="55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</row>
    <row r="904" spans="1:33" ht="15.75" customHeight="1" x14ac:dyDescent="0.25">
      <c r="A904" s="54"/>
      <c r="B904" s="54"/>
      <c r="C904" s="56"/>
      <c r="D904" s="56"/>
      <c r="E904" s="57"/>
      <c r="F904" s="57"/>
      <c r="G904" s="56"/>
      <c r="H904" s="58"/>
      <c r="I904" s="55"/>
      <c r="J904" s="56"/>
      <c r="K904" s="55"/>
      <c r="L904" s="55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</row>
    <row r="905" spans="1:33" ht="15.75" customHeight="1" x14ac:dyDescent="0.25">
      <c r="A905" s="54"/>
      <c r="B905" s="54"/>
      <c r="C905" s="56"/>
      <c r="D905" s="56"/>
      <c r="E905" s="57"/>
      <c r="F905" s="57"/>
      <c r="G905" s="56"/>
      <c r="H905" s="58"/>
      <c r="I905" s="55"/>
      <c r="J905" s="56"/>
      <c r="K905" s="55"/>
      <c r="L905" s="55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</row>
    <row r="906" spans="1:33" ht="15.75" customHeight="1" x14ac:dyDescent="0.25">
      <c r="A906" s="54"/>
      <c r="B906" s="54"/>
      <c r="C906" s="56"/>
      <c r="D906" s="56"/>
      <c r="E906" s="57"/>
      <c r="F906" s="57"/>
      <c r="G906" s="56"/>
      <c r="H906" s="58"/>
      <c r="I906" s="55"/>
      <c r="J906" s="56"/>
      <c r="K906" s="55"/>
      <c r="L906" s="55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</row>
    <row r="907" spans="1:33" ht="15.75" customHeight="1" x14ac:dyDescent="0.25">
      <c r="A907" s="54"/>
      <c r="B907" s="54"/>
      <c r="C907" s="56"/>
      <c r="D907" s="56"/>
      <c r="E907" s="57"/>
      <c r="F907" s="57"/>
      <c r="G907" s="56"/>
      <c r="H907" s="58"/>
      <c r="I907" s="55"/>
      <c r="J907" s="56"/>
      <c r="K907" s="55"/>
      <c r="L907" s="55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</row>
    <row r="908" spans="1:33" ht="15.75" customHeight="1" x14ac:dyDescent="0.25">
      <c r="A908" s="54"/>
      <c r="B908" s="54"/>
      <c r="C908" s="56"/>
      <c r="D908" s="56"/>
      <c r="E908" s="57"/>
      <c r="F908" s="57"/>
      <c r="G908" s="56"/>
      <c r="H908" s="58"/>
      <c r="I908" s="55"/>
      <c r="J908" s="56"/>
      <c r="K908" s="55"/>
      <c r="L908" s="55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</row>
    <row r="909" spans="1:33" ht="15.75" customHeight="1" x14ac:dyDescent="0.25">
      <c r="A909" s="54"/>
      <c r="B909" s="54"/>
      <c r="C909" s="56"/>
      <c r="D909" s="56"/>
      <c r="E909" s="57"/>
      <c r="F909" s="57"/>
      <c r="G909" s="56"/>
      <c r="H909" s="58"/>
      <c r="I909" s="55"/>
      <c r="J909" s="56"/>
      <c r="K909" s="55"/>
      <c r="L909" s="55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</row>
    <row r="910" spans="1:33" ht="15.75" customHeight="1" x14ac:dyDescent="0.25">
      <c r="A910" s="54"/>
      <c r="B910" s="54"/>
      <c r="C910" s="56"/>
      <c r="D910" s="56"/>
      <c r="E910" s="57"/>
      <c r="F910" s="57"/>
      <c r="G910" s="56"/>
      <c r="H910" s="58"/>
      <c r="I910" s="55"/>
      <c r="J910" s="56"/>
      <c r="K910" s="55"/>
      <c r="L910" s="55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</row>
    <row r="911" spans="1:33" ht="15.75" customHeight="1" x14ac:dyDescent="0.25">
      <c r="A911" s="54"/>
      <c r="B911" s="54"/>
      <c r="C911" s="56"/>
      <c r="D911" s="56"/>
      <c r="E911" s="57"/>
      <c r="F911" s="57"/>
      <c r="G911" s="56"/>
      <c r="H911" s="58"/>
      <c r="I911" s="55"/>
      <c r="J911" s="56"/>
      <c r="K911" s="55"/>
      <c r="L911" s="55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</row>
    <row r="912" spans="1:33" ht="15.75" customHeight="1" x14ac:dyDescent="0.25">
      <c r="A912" s="54"/>
      <c r="B912" s="54"/>
      <c r="C912" s="56"/>
      <c r="D912" s="56"/>
      <c r="E912" s="57"/>
      <c r="F912" s="57"/>
      <c r="G912" s="56"/>
      <c r="H912" s="58"/>
      <c r="I912" s="55"/>
      <c r="J912" s="56"/>
      <c r="K912" s="55"/>
      <c r="L912" s="55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</row>
    <row r="913" spans="1:33" ht="15.75" customHeight="1" x14ac:dyDescent="0.25">
      <c r="A913" s="54"/>
      <c r="B913" s="54"/>
      <c r="C913" s="56"/>
      <c r="D913" s="56"/>
      <c r="E913" s="57"/>
      <c r="F913" s="57"/>
      <c r="G913" s="56"/>
      <c r="H913" s="58"/>
      <c r="I913" s="55"/>
      <c r="J913" s="56"/>
      <c r="K913" s="55"/>
      <c r="L913" s="55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</row>
    <row r="914" spans="1:33" ht="15.75" customHeight="1" x14ac:dyDescent="0.25">
      <c r="A914" s="54"/>
      <c r="B914" s="54"/>
      <c r="C914" s="56"/>
      <c r="D914" s="56"/>
      <c r="E914" s="57"/>
      <c r="F914" s="57"/>
      <c r="G914" s="56"/>
      <c r="H914" s="58"/>
      <c r="I914" s="55"/>
      <c r="J914" s="56"/>
      <c r="K914" s="55"/>
      <c r="L914" s="55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</row>
    <row r="915" spans="1:33" ht="15.75" customHeight="1" x14ac:dyDescent="0.25">
      <c r="A915" s="54"/>
      <c r="B915" s="54"/>
      <c r="C915" s="56"/>
      <c r="D915" s="56"/>
      <c r="E915" s="57"/>
      <c r="F915" s="57"/>
      <c r="G915" s="56"/>
      <c r="H915" s="58"/>
      <c r="I915" s="55"/>
      <c r="J915" s="56"/>
      <c r="K915" s="55"/>
      <c r="L915" s="55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</row>
    <row r="916" spans="1:33" ht="15.75" customHeight="1" x14ac:dyDescent="0.25">
      <c r="A916" s="54"/>
      <c r="B916" s="54"/>
      <c r="C916" s="56"/>
      <c r="D916" s="56"/>
      <c r="E916" s="57"/>
      <c r="F916" s="57"/>
      <c r="G916" s="56"/>
      <c r="H916" s="58"/>
      <c r="I916" s="55"/>
      <c r="J916" s="56"/>
      <c r="K916" s="55"/>
      <c r="L916" s="55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</row>
    <row r="917" spans="1:33" ht="15.75" customHeight="1" x14ac:dyDescent="0.25">
      <c r="A917" s="54"/>
      <c r="B917" s="54"/>
      <c r="C917" s="56"/>
      <c r="D917" s="56"/>
      <c r="E917" s="57"/>
      <c r="F917" s="57"/>
      <c r="G917" s="56"/>
      <c r="H917" s="58"/>
      <c r="I917" s="55"/>
      <c r="J917" s="56"/>
      <c r="K917" s="55"/>
      <c r="L917" s="55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</row>
    <row r="918" spans="1:33" ht="15.75" customHeight="1" x14ac:dyDescent="0.25">
      <c r="A918" s="54"/>
      <c r="B918" s="54"/>
      <c r="C918" s="56"/>
      <c r="D918" s="56"/>
      <c r="E918" s="57"/>
      <c r="F918" s="57"/>
      <c r="G918" s="56"/>
      <c r="H918" s="58"/>
      <c r="I918" s="55"/>
      <c r="J918" s="56"/>
      <c r="K918" s="55"/>
      <c r="L918" s="55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</row>
    <row r="919" spans="1:33" ht="15.75" customHeight="1" x14ac:dyDescent="0.25">
      <c r="A919" s="54"/>
      <c r="B919" s="54"/>
      <c r="C919" s="56"/>
      <c r="D919" s="56"/>
      <c r="E919" s="57"/>
      <c r="F919" s="57"/>
      <c r="G919" s="56"/>
      <c r="H919" s="58"/>
      <c r="I919" s="55"/>
      <c r="J919" s="56"/>
      <c r="K919" s="55"/>
      <c r="L919" s="55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</row>
    <row r="920" spans="1:33" ht="15.75" customHeight="1" x14ac:dyDescent="0.25">
      <c r="A920" s="54"/>
      <c r="B920" s="54"/>
      <c r="C920" s="56"/>
      <c r="D920" s="56"/>
      <c r="E920" s="57"/>
      <c r="F920" s="57"/>
      <c r="G920" s="56"/>
      <c r="H920" s="58"/>
      <c r="I920" s="55"/>
      <c r="J920" s="56"/>
      <c r="K920" s="55"/>
      <c r="L920" s="55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</row>
    <row r="921" spans="1:33" ht="15.75" customHeight="1" x14ac:dyDescent="0.25">
      <c r="A921" s="54"/>
      <c r="B921" s="54"/>
      <c r="C921" s="56"/>
      <c r="D921" s="56"/>
      <c r="E921" s="57"/>
      <c r="F921" s="57"/>
      <c r="G921" s="56"/>
      <c r="H921" s="58"/>
      <c r="I921" s="55"/>
      <c r="J921" s="56"/>
      <c r="K921" s="55"/>
      <c r="L921" s="55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</row>
    <row r="922" spans="1:33" ht="15.75" customHeight="1" x14ac:dyDescent="0.25">
      <c r="A922" s="54"/>
      <c r="B922" s="54"/>
      <c r="C922" s="56"/>
      <c r="D922" s="56"/>
      <c r="E922" s="57"/>
      <c r="F922" s="57"/>
      <c r="G922" s="56"/>
      <c r="H922" s="58"/>
      <c r="I922" s="55"/>
      <c r="J922" s="56"/>
      <c r="K922" s="55"/>
      <c r="L922" s="55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</row>
    <row r="923" spans="1:33" ht="15.75" customHeight="1" x14ac:dyDescent="0.25">
      <c r="A923" s="54"/>
      <c r="B923" s="54"/>
      <c r="C923" s="56"/>
      <c r="D923" s="56"/>
      <c r="E923" s="57"/>
      <c r="F923" s="57"/>
      <c r="G923" s="56"/>
      <c r="H923" s="58"/>
      <c r="I923" s="55"/>
      <c r="J923" s="56"/>
      <c r="K923" s="55"/>
      <c r="L923" s="55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</row>
    <row r="924" spans="1:33" ht="15.75" customHeight="1" x14ac:dyDescent="0.25">
      <c r="A924" s="54"/>
      <c r="B924" s="54"/>
      <c r="C924" s="56"/>
      <c r="D924" s="56"/>
      <c r="E924" s="57"/>
      <c r="F924" s="57"/>
      <c r="G924" s="56"/>
      <c r="H924" s="58"/>
      <c r="I924" s="55"/>
      <c r="J924" s="56"/>
      <c r="K924" s="55"/>
      <c r="L924" s="55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</row>
    <row r="925" spans="1:33" ht="15.75" customHeight="1" x14ac:dyDescent="0.25">
      <c r="A925" s="54"/>
      <c r="B925" s="54"/>
      <c r="C925" s="56"/>
      <c r="D925" s="56"/>
      <c r="E925" s="57"/>
      <c r="F925" s="57"/>
      <c r="G925" s="56"/>
      <c r="H925" s="58"/>
      <c r="I925" s="55"/>
      <c r="J925" s="56"/>
      <c r="K925" s="55"/>
      <c r="L925" s="55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</row>
    <row r="926" spans="1:33" ht="15.75" customHeight="1" x14ac:dyDescent="0.25">
      <c r="A926" s="54"/>
      <c r="B926" s="54"/>
      <c r="C926" s="56"/>
      <c r="D926" s="56"/>
      <c r="E926" s="57"/>
      <c r="F926" s="57"/>
      <c r="G926" s="56"/>
      <c r="H926" s="58"/>
      <c r="I926" s="55"/>
      <c r="J926" s="56"/>
      <c r="K926" s="55"/>
      <c r="L926" s="55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</row>
    <row r="927" spans="1:33" ht="15.75" customHeight="1" x14ac:dyDescent="0.25">
      <c r="A927" s="54"/>
      <c r="B927" s="54"/>
      <c r="C927" s="56"/>
      <c r="D927" s="56"/>
      <c r="E927" s="57"/>
      <c r="F927" s="57"/>
      <c r="G927" s="56"/>
      <c r="H927" s="58"/>
      <c r="I927" s="55"/>
      <c r="J927" s="56"/>
      <c r="K927" s="55"/>
      <c r="L927" s="55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</row>
    <row r="928" spans="1:33" ht="15.75" customHeight="1" x14ac:dyDescent="0.25">
      <c r="A928" s="54"/>
      <c r="B928" s="54"/>
      <c r="C928" s="56"/>
      <c r="D928" s="56"/>
      <c r="E928" s="57"/>
      <c r="F928" s="57"/>
      <c r="G928" s="56"/>
      <c r="H928" s="58"/>
      <c r="I928" s="55"/>
      <c r="J928" s="56"/>
      <c r="K928" s="55"/>
      <c r="L928" s="55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</row>
    <row r="929" spans="1:33" ht="15.75" customHeight="1" x14ac:dyDescent="0.25">
      <c r="A929" s="54"/>
      <c r="B929" s="54"/>
      <c r="C929" s="56"/>
      <c r="D929" s="56"/>
      <c r="E929" s="57"/>
      <c r="F929" s="57"/>
      <c r="G929" s="56"/>
      <c r="H929" s="58"/>
      <c r="I929" s="55"/>
      <c r="J929" s="56"/>
      <c r="K929" s="55"/>
      <c r="L929" s="55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</row>
    <row r="930" spans="1:33" ht="15.75" customHeight="1" x14ac:dyDescent="0.25">
      <c r="A930" s="54"/>
      <c r="B930" s="54"/>
      <c r="C930" s="56"/>
      <c r="D930" s="56"/>
      <c r="E930" s="57"/>
      <c r="F930" s="57"/>
      <c r="G930" s="56"/>
      <c r="H930" s="58"/>
      <c r="I930" s="55"/>
      <c r="J930" s="56"/>
      <c r="K930" s="55"/>
      <c r="L930" s="55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</row>
    <row r="931" spans="1:33" ht="15.75" customHeight="1" x14ac:dyDescent="0.25">
      <c r="A931" s="54"/>
      <c r="B931" s="54"/>
      <c r="C931" s="56"/>
      <c r="D931" s="56"/>
      <c r="E931" s="57"/>
      <c r="F931" s="57"/>
      <c r="G931" s="56"/>
      <c r="H931" s="58"/>
      <c r="I931" s="55"/>
      <c r="J931" s="56"/>
      <c r="K931" s="55"/>
      <c r="L931" s="55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</row>
    <row r="932" spans="1:33" ht="15.75" customHeight="1" x14ac:dyDescent="0.25">
      <c r="A932" s="54"/>
      <c r="B932" s="54"/>
      <c r="C932" s="56"/>
      <c r="D932" s="56"/>
      <c r="E932" s="57"/>
      <c r="F932" s="57"/>
      <c r="G932" s="56"/>
      <c r="H932" s="58"/>
      <c r="I932" s="55"/>
      <c r="J932" s="56"/>
      <c r="K932" s="55"/>
      <c r="L932" s="55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</row>
    <row r="933" spans="1:33" ht="15.75" customHeight="1" x14ac:dyDescent="0.25">
      <c r="A933" s="54"/>
      <c r="B933" s="54"/>
      <c r="C933" s="56"/>
      <c r="D933" s="56"/>
      <c r="E933" s="57"/>
      <c r="F933" s="57"/>
      <c r="G933" s="56"/>
      <c r="H933" s="58"/>
      <c r="I933" s="55"/>
      <c r="J933" s="56"/>
      <c r="K933" s="55"/>
      <c r="L933" s="55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</row>
    <row r="934" spans="1:33" ht="15.75" customHeight="1" x14ac:dyDescent="0.25">
      <c r="A934" s="54"/>
      <c r="B934" s="54"/>
      <c r="C934" s="56"/>
      <c r="D934" s="56"/>
      <c r="E934" s="57"/>
      <c r="F934" s="57"/>
      <c r="G934" s="56"/>
      <c r="H934" s="58"/>
      <c r="I934" s="55"/>
      <c r="J934" s="56"/>
      <c r="K934" s="55"/>
      <c r="L934" s="55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</row>
    <row r="935" spans="1:33" ht="15.75" customHeight="1" x14ac:dyDescent="0.25">
      <c r="A935" s="54"/>
      <c r="B935" s="54"/>
      <c r="C935" s="56"/>
      <c r="D935" s="56"/>
      <c r="E935" s="57"/>
      <c r="F935" s="57"/>
      <c r="G935" s="56"/>
      <c r="H935" s="58"/>
      <c r="I935" s="55"/>
      <c r="J935" s="56"/>
      <c r="K935" s="55"/>
      <c r="L935" s="55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</row>
    <row r="936" spans="1:33" ht="15.75" customHeight="1" x14ac:dyDescent="0.25">
      <c r="A936" s="54"/>
      <c r="B936" s="54"/>
      <c r="C936" s="56"/>
      <c r="D936" s="56"/>
      <c r="E936" s="57"/>
      <c r="F936" s="57"/>
      <c r="G936" s="56"/>
      <c r="H936" s="58"/>
      <c r="I936" s="55"/>
      <c r="J936" s="56"/>
      <c r="K936" s="55"/>
      <c r="L936" s="55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</row>
    <row r="937" spans="1:33" ht="15.75" customHeight="1" x14ac:dyDescent="0.25">
      <c r="A937" s="54"/>
      <c r="B937" s="54"/>
      <c r="C937" s="56"/>
      <c r="D937" s="56"/>
      <c r="E937" s="57"/>
      <c r="F937" s="57"/>
      <c r="G937" s="56"/>
      <c r="H937" s="58"/>
      <c r="I937" s="55"/>
      <c r="J937" s="56"/>
      <c r="K937" s="55"/>
      <c r="L937" s="55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</row>
    <row r="938" spans="1:33" ht="15.75" customHeight="1" x14ac:dyDescent="0.25">
      <c r="A938" s="54"/>
      <c r="B938" s="54"/>
      <c r="C938" s="56"/>
      <c r="D938" s="56"/>
      <c r="E938" s="57"/>
      <c r="F938" s="57"/>
      <c r="G938" s="56"/>
      <c r="H938" s="58"/>
      <c r="I938" s="55"/>
      <c r="J938" s="56"/>
      <c r="K938" s="55"/>
      <c r="L938" s="55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</row>
    <row r="939" spans="1:33" ht="15.75" customHeight="1" x14ac:dyDescent="0.25">
      <c r="A939" s="54"/>
      <c r="B939" s="54"/>
      <c r="C939" s="56"/>
      <c r="D939" s="56"/>
      <c r="E939" s="57"/>
      <c r="F939" s="57"/>
      <c r="G939" s="56"/>
      <c r="H939" s="58"/>
      <c r="I939" s="55"/>
      <c r="J939" s="56"/>
      <c r="K939" s="55"/>
      <c r="L939" s="55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</row>
    <row r="940" spans="1:33" ht="15.75" customHeight="1" x14ac:dyDescent="0.25">
      <c r="A940" s="54"/>
      <c r="B940" s="54"/>
      <c r="C940" s="56"/>
      <c r="D940" s="56"/>
      <c r="E940" s="57"/>
      <c r="F940" s="57"/>
      <c r="G940" s="56"/>
      <c r="H940" s="58"/>
      <c r="I940" s="55"/>
      <c r="J940" s="56"/>
      <c r="K940" s="55"/>
      <c r="L940" s="55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</row>
    <row r="941" spans="1:33" ht="15.75" customHeight="1" x14ac:dyDescent="0.25">
      <c r="A941" s="54"/>
      <c r="B941" s="54"/>
      <c r="C941" s="56"/>
      <c r="D941" s="56"/>
      <c r="E941" s="57"/>
      <c r="F941" s="57"/>
      <c r="G941" s="56"/>
      <c r="H941" s="58"/>
      <c r="I941" s="55"/>
      <c r="J941" s="56"/>
      <c r="K941" s="55"/>
      <c r="L941" s="55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</row>
    <row r="942" spans="1:33" ht="15.75" customHeight="1" x14ac:dyDescent="0.25">
      <c r="A942" s="54"/>
      <c r="B942" s="54"/>
      <c r="C942" s="56"/>
      <c r="D942" s="56"/>
      <c r="E942" s="57"/>
      <c r="F942" s="57"/>
      <c r="G942" s="56"/>
      <c r="H942" s="58"/>
      <c r="I942" s="55"/>
      <c r="J942" s="56"/>
      <c r="K942" s="55"/>
      <c r="L942" s="55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</row>
    <row r="943" spans="1:33" ht="15.75" customHeight="1" x14ac:dyDescent="0.25">
      <c r="A943" s="54"/>
      <c r="B943" s="54"/>
      <c r="C943" s="56"/>
      <c r="D943" s="56"/>
      <c r="E943" s="57"/>
      <c r="F943" s="57"/>
      <c r="G943" s="56"/>
      <c r="H943" s="58"/>
      <c r="I943" s="55"/>
      <c r="J943" s="56"/>
      <c r="K943" s="55"/>
      <c r="L943" s="55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</row>
    <row r="944" spans="1:33" ht="15.75" customHeight="1" x14ac:dyDescent="0.25">
      <c r="A944" s="54"/>
      <c r="B944" s="54"/>
      <c r="C944" s="56"/>
      <c r="D944" s="56"/>
      <c r="E944" s="57"/>
      <c r="F944" s="57"/>
      <c r="G944" s="56"/>
      <c r="H944" s="58"/>
      <c r="I944" s="55"/>
      <c r="J944" s="56"/>
      <c r="K944" s="55"/>
      <c r="L944" s="55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</row>
    <row r="945" spans="1:33" ht="15.75" customHeight="1" x14ac:dyDescent="0.25">
      <c r="A945" s="54"/>
      <c r="B945" s="54"/>
      <c r="C945" s="56"/>
      <c r="D945" s="56"/>
      <c r="E945" s="57"/>
      <c r="F945" s="57"/>
      <c r="G945" s="56"/>
      <c r="H945" s="58"/>
      <c r="I945" s="55"/>
      <c r="J945" s="56"/>
      <c r="K945" s="55"/>
      <c r="L945" s="55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</row>
    <row r="946" spans="1:33" ht="15.75" customHeight="1" x14ac:dyDescent="0.25">
      <c r="A946" s="54"/>
      <c r="B946" s="54"/>
      <c r="C946" s="56"/>
      <c r="D946" s="56"/>
      <c r="E946" s="57"/>
      <c r="F946" s="57"/>
      <c r="G946" s="56"/>
      <c r="H946" s="58"/>
      <c r="I946" s="55"/>
      <c r="J946" s="56"/>
      <c r="K946" s="55"/>
      <c r="L946" s="55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</row>
    <row r="947" spans="1:33" ht="15.75" customHeight="1" x14ac:dyDescent="0.25">
      <c r="A947" s="54"/>
      <c r="B947" s="54"/>
      <c r="C947" s="56"/>
      <c r="D947" s="56"/>
      <c r="E947" s="57"/>
      <c r="F947" s="57"/>
      <c r="G947" s="56"/>
      <c r="H947" s="58"/>
      <c r="I947" s="55"/>
      <c r="J947" s="56"/>
      <c r="K947" s="55"/>
      <c r="L947" s="55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</row>
    <row r="948" spans="1:33" ht="15.75" customHeight="1" x14ac:dyDescent="0.25">
      <c r="A948" s="54"/>
      <c r="B948" s="54"/>
      <c r="C948" s="56"/>
      <c r="D948" s="56"/>
      <c r="E948" s="57"/>
      <c r="F948" s="57"/>
      <c r="G948" s="56"/>
      <c r="H948" s="58"/>
      <c r="I948" s="55"/>
      <c r="J948" s="56"/>
      <c r="K948" s="55"/>
      <c r="L948" s="55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</row>
    <row r="949" spans="1:33" ht="15.75" customHeight="1" x14ac:dyDescent="0.25">
      <c r="A949" s="54"/>
      <c r="B949" s="54"/>
      <c r="C949" s="56"/>
      <c r="D949" s="56"/>
      <c r="E949" s="57"/>
      <c r="F949" s="57"/>
      <c r="G949" s="56"/>
      <c r="H949" s="58"/>
      <c r="I949" s="55"/>
      <c r="J949" s="56"/>
      <c r="K949" s="55"/>
      <c r="L949" s="55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</row>
    <row r="950" spans="1:33" ht="15.75" customHeight="1" x14ac:dyDescent="0.25">
      <c r="A950" s="54"/>
      <c r="B950" s="54"/>
      <c r="C950" s="56"/>
      <c r="D950" s="56"/>
      <c r="E950" s="57"/>
      <c r="F950" s="57"/>
      <c r="G950" s="56"/>
      <c r="H950" s="58"/>
      <c r="I950" s="55"/>
      <c r="J950" s="56"/>
      <c r="K950" s="55"/>
      <c r="L950" s="55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</row>
    <row r="951" spans="1:33" ht="15.75" customHeight="1" x14ac:dyDescent="0.25">
      <c r="A951" s="54"/>
      <c r="B951" s="54"/>
      <c r="C951" s="56"/>
      <c r="D951" s="56"/>
      <c r="E951" s="57"/>
      <c r="F951" s="57"/>
      <c r="G951" s="56"/>
      <c r="H951" s="58"/>
      <c r="I951" s="55"/>
      <c r="J951" s="56"/>
      <c r="K951" s="55"/>
      <c r="L951" s="55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</row>
    <row r="952" spans="1:33" ht="15.75" customHeight="1" x14ac:dyDescent="0.25">
      <c r="A952" s="54"/>
      <c r="B952" s="54"/>
      <c r="C952" s="56"/>
      <c r="D952" s="56"/>
      <c r="E952" s="57"/>
      <c r="F952" s="57"/>
      <c r="G952" s="56"/>
      <c r="H952" s="58"/>
      <c r="I952" s="55"/>
      <c r="J952" s="56"/>
      <c r="K952" s="55"/>
      <c r="L952" s="55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</row>
    <row r="953" spans="1:33" ht="15.75" customHeight="1" x14ac:dyDescent="0.25">
      <c r="A953" s="54"/>
      <c r="B953" s="54"/>
      <c r="C953" s="56"/>
      <c r="D953" s="56"/>
      <c r="E953" s="57"/>
      <c r="F953" s="57"/>
      <c r="G953" s="56"/>
      <c r="H953" s="58"/>
      <c r="I953" s="55"/>
      <c r="J953" s="56"/>
      <c r="K953" s="55"/>
      <c r="L953" s="55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</row>
    <row r="954" spans="1:33" ht="15.75" customHeight="1" x14ac:dyDescent="0.25">
      <c r="A954" s="54"/>
      <c r="B954" s="54"/>
      <c r="C954" s="56"/>
      <c r="D954" s="56"/>
      <c r="E954" s="57"/>
      <c r="F954" s="57"/>
      <c r="G954" s="56"/>
      <c r="H954" s="58"/>
      <c r="I954" s="55"/>
      <c r="J954" s="56"/>
      <c r="K954" s="55"/>
      <c r="L954" s="55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</row>
    <row r="955" spans="1:33" ht="15.75" customHeight="1" x14ac:dyDescent="0.25">
      <c r="A955" s="54"/>
      <c r="B955" s="54"/>
      <c r="C955" s="56"/>
      <c r="D955" s="56"/>
      <c r="E955" s="57"/>
      <c r="F955" s="57"/>
      <c r="G955" s="56"/>
      <c r="H955" s="58"/>
      <c r="I955" s="55"/>
      <c r="J955" s="56"/>
      <c r="K955" s="55"/>
      <c r="L955" s="55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</row>
    <row r="956" spans="1:33" ht="15.75" customHeight="1" x14ac:dyDescent="0.25">
      <c r="A956" s="54"/>
      <c r="B956" s="54"/>
      <c r="C956" s="56"/>
      <c r="D956" s="56"/>
      <c r="E956" s="57"/>
      <c r="F956" s="57"/>
      <c r="G956" s="56"/>
      <c r="H956" s="58"/>
      <c r="I956" s="55"/>
      <c r="J956" s="56"/>
      <c r="K956" s="55"/>
      <c r="L956" s="55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</row>
    <row r="957" spans="1:33" ht="15.75" customHeight="1" x14ac:dyDescent="0.25">
      <c r="A957" s="54"/>
      <c r="B957" s="54"/>
      <c r="C957" s="56"/>
      <c r="D957" s="56"/>
      <c r="E957" s="57"/>
      <c r="F957" s="57"/>
      <c r="G957" s="56"/>
      <c r="H957" s="58"/>
      <c r="I957" s="55"/>
      <c r="J957" s="56"/>
      <c r="K957" s="55"/>
      <c r="L957" s="55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</row>
    <row r="958" spans="1:33" ht="15.75" customHeight="1" x14ac:dyDescent="0.25">
      <c r="A958" s="54"/>
      <c r="B958" s="54"/>
      <c r="C958" s="56"/>
      <c r="D958" s="56"/>
      <c r="E958" s="57"/>
      <c r="F958" s="57"/>
      <c r="G958" s="56"/>
      <c r="H958" s="58"/>
      <c r="I958" s="55"/>
      <c r="J958" s="56"/>
      <c r="K958" s="55"/>
      <c r="L958" s="55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</row>
    <row r="959" spans="1:33" ht="15.75" customHeight="1" x14ac:dyDescent="0.25">
      <c r="A959" s="54"/>
      <c r="B959" s="54"/>
      <c r="C959" s="56"/>
      <c r="D959" s="56"/>
      <c r="E959" s="57"/>
      <c r="F959" s="57"/>
      <c r="G959" s="56"/>
      <c r="H959" s="58"/>
      <c r="I959" s="55"/>
      <c r="J959" s="56"/>
      <c r="K959" s="55"/>
      <c r="L959" s="55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</row>
    <row r="960" spans="1:33" ht="15.75" customHeight="1" x14ac:dyDescent="0.25">
      <c r="A960" s="54"/>
      <c r="B960" s="54"/>
      <c r="C960" s="56"/>
      <c r="D960" s="56"/>
      <c r="E960" s="57"/>
      <c r="F960" s="57"/>
      <c r="G960" s="56"/>
      <c r="H960" s="58"/>
      <c r="I960" s="55"/>
      <c r="J960" s="56"/>
      <c r="K960" s="55"/>
      <c r="L960" s="55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</row>
    <row r="961" spans="1:33" ht="15.75" customHeight="1" x14ac:dyDescent="0.25">
      <c r="A961" s="54"/>
      <c r="B961" s="54"/>
      <c r="C961" s="56"/>
      <c r="D961" s="56"/>
      <c r="E961" s="57"/>
      <c r="F961" s="57"/>
      <c r="G961" s="56"/>
      <c r="H961" s="58"/>
      <c r="I961" s="55"/>
      <c r="J961" s="56"/>
      <c r="K961" s="55"/>
      <c r="L961" s="55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</row>
    <row r="962" spans="1:33" ht="15.75" customHeight="1" x14ac:dyDescent="0.25">
      <c r="A962" s="54"/>
      <c r="B962" s="54"/>
      <c r="C962" s="56"/>
      <c r="D962" s="56"/>
      <c r="E962" s="57"/>
      <c r="F962" s="57"/>
      <c r="G962" s="56"/>
      <c r="H962" s="58"/>
      <c r="I962" s="55"/>
      <c r="J962" s="56"/>
      <c r="K962" s="55"/>
      <c r="L962" s="55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</row>
    <row r="963" spans="1:33" ht="15.75" customHeight="1" x14ac:dyDescent="0.25">
      <c r="A963" s="54"/>
      <c r="B963" s="54"/>
      <c r="C963" s="56"/>
      <c r="D963" s="56"/>
      <c r="E963" s="57"/>
      <c r="F963" s="57"/>
      <c r="G963" s="56"/>
      <c r="H963" s="58"/>
      <c r="I963" s="55"/>
      <c r="J963" s="56"/>
      <c r="K963" s="55"/>
      <c r="L963" s="55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</row>
    <row r="964" spans="1:33" ht="15.75" customHeight="1" x14ac:dyDescent="0.25">
      <c r="A964" s="54"/>
      <c r="B964" s="54"/>
      <c r="C964" s="56"/>
      <c r="D964" s="56"/>
      <c r="E964" s="57"/>
      <c r="F964" s="57"/>
      <c r="G964" s="56"/>
      <c r="H964" s="58"/>
      <c r="I964" s="55"/>
      <c r="J964" s="56"/>
      <c r="K964" s="55"/>
      <c r="L964" s="55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</row>
    <row r="965" spans="1:33" ht="15.75" customHeight="1" x14ac:dyDescent="0.25">
      <c r="A965" s="54"/>
      <c r="B965" s="54"/>
      <c r="C965" s="56"/>
      <c r="D965" s="56"/>
      <c r="E965" s="57"/>
      <c r="F965" s="57"/>
      <c r="G965" s="56"/>
      <c r="H965" s="58"/>
      <c r="I965" s="55"/>
      <c r="J965" s="56"/>
      <c r="K965" s="55"/>
      <c r="L965" s="55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</row>
    <row r="966" spans="1:33" ht="15.75" customHeight="1" x14ac:dyDescent="0.25">
      <c r="A966" s="54"/>
      <c r="B966" s="54"/>
      <c r="C966" s="56"/>
      <c r="D966" s="56"/>
      <c r="E966" s="57"/>
      <c r="F966" s="57"/>
      <c r="G966" s="56"/>
      <c r="H966" s="58"/>
      <c r="I966" s="55"/>
      <c r="J966" s="56"/>
      <c r="K966" s="55"/>
      <c r="L966" s="55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</row>
    <row r="967" spans="1:33" ht="15.75" customHeight="1" x14ac:dyDescent="0.25">
      <c r="A967" s="54"/>
      <c r="B967" s="54"/>
      <c r="C967" s="56"/>
      <c r="D967" s="56"/>
      <c r="E967" s="57"/>
      <c r="F967" s="57"/>
      <c r="G967" s="56"/>
      <c r="H967" s="58"/>
      <c r="I967" s="55"/>
      <c r="J967" s="56"/>
      <c r="K967" s="55"/>
      <c r="L967" s="55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</row>
    <row r="968" spans="1:33" ht="15.75" customHeight="1" x14ac:dyDescent="0.25">
      <c r="A968" s="54"/>
      <c r="B968" s="54"/>
      <c r="C968" s="56"/>
      <c r="D968" s="56"/>
      <c r="E968" s="57"/>
      <c r="F968" s="57"/>
      <c r="G968" s="56"/>
      <c r="H968" s="58"/>
      <c r="I968" s="55"/>
      <c r="J968" s="56"/>
      <c r="K968" s="55"/>
      <c r="L968" s="55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</row>
    <row r="969" spans="1:33" ht="15.75" customHeight="1" x14ac:dyDescent="0.25">
      <c r="A969" s="54"/>
      <c r="B969" s="54"/>
      <c r="C969" s="56"/>
      <c r="D969" s="56"/>
      <c r="E969" s="57"/>
      <c r="F969" s="57"/>
      <c r="G969" s="56"/>
      <c r="H969" s="58"/>
      <c r="I969" s="55"/>
      <c r="J969" s="56"/>
      <c r="K969" s="55"/>
      <c r="L969" s="55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</row>
    <row r="970" spans="1:33" ht="15.75" customHeight="1" x14ac:dyDescent="0.25">
      <c r="A970" s="54"/>
      <c r="B970" s="54"/>
      <c r="C970" s="56"/>
      <c r="D970" s="56"/>
      <c r="E970" s="57"/>
      <c r="F970" s="57"/>
      <c r="G970" s="56"/>
      <c r="H970" s="58"/>
      <c r="I970" s="55"/>
      <c r="J970" s="56"/>
      <c r="K970" s="55"/>
      <c r="L970" s="55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</row>
    <row r="971" spans="1:33" ht="15.75" customHeight="1" x14ac:dyDescent="0.25">
      <c r="A971" s="54"/>
      <c r="B971" s="54"/>
      <c r="C971" s="56"/>
      <c r="D971" s="56"/>
      <c r="E971" s="57"/>
      <c r="F971" s="57"/>
      <c r="G971" s="56"/>
      <c r="H971" s="58"/>
      <c r="I971" s="55"/>
      <c r="J971" s="56"/>
      <c r="K971" s="55"/>
      <c r="L971" s="55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</row>
    <row r="972" spans="1:33" ht="15.75" customHeight="1" x14ac:dyDescent="0.25">
      <c r="A972" s="54"/>
      <c r="B972" s="54"/>
      <c r="C972" s="56"/>
      <c r="D972" s="56"/>
      <c r="E972" s="57"/>
      <c r="F972" s="57"/>
      <c r="G972" s="56"/>
      <c r="H972" s="58"/>
      <c r="I972" s="55"/>
      <c r="J972" s="56"/>
      <c r="K972" s="55"/>
      <c r="L972" s="55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</row>
    <row r="973" spans="1:33" ht="15.75" customHeight="1" x14ac:dyDescent="0.25">
      <c r="A973" s="54"/>
      <c r="B973" s="54"/>
      <c r="C973" s="56"/>
      <c r="D973" s="56"/>
      <c r="E973" s="57"/>
      <c r="F973" s="57"/>
      <c r="G973" s="56"/>
      <c r="H973" s="58"/>
      <c r="I973" s="55"/>
      <c r="J973" s="56"/>
      <c r="K973" s="55"/>
      <c r="L973" s="55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</row>
    <row r="974" spans="1:33" ht="15.75" customHeight="1" x14ac:dyDescent="0.25">
      <c r="A974" s="54"/>
      <c r="B974" s="54"/>
      <c r="C974" s="56"/>
      <c r="D974" s="56"/>
      <c r="E974" s="57"/>
      <c r="F974" s="57"/>
      <c r="G974" s="56"/>
      <c r="H974" s="58"/>
      <c r="I974" s="55"/>
      <c r="J974" s="56"/>
      <c r="K974" s="55"/>
      <c r="L974" s="55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</row>
    <row r="975" spans="1:33" ht="15.75" customHeight="1" x14ac:dyDescent="0.25">
      <c r="A975" s="54"/>
      <c r="B975" s="54"/>
      <c r="C975" s="56"/>
      <c r="D975" s="56"/>
      <c r="E975" s="57"/>
      <c r="F975" s="57"/>
      <c r="G975" s="56"/>
      <c r="H975" s="58"/>
      <c r="I975" s="55"/>
      <c r="J975" s="56"/>
      <c r="K975" s="55"/>
      <c r="L975" s="55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</row>
    <row r="976" spans="1:33" ht="15.75" customHeight="1" x14ac:dyDescent="0.25">
      <c r="A976" s="54"/>
      <c r="B976" s="54"/>
      <c r="C976" s="56"/>
      <c r="D976" s="56"/>
      <c r="E976" s="57"/>
      <c r="F976" s="57"/>
      <c r="G976" s="56"/>
      <c r="H976" s="58"/>
      <c r="I976" s="55"/>
      <c r="J976" s="56"/>
      <c r="K976" s="55"/>
      <c r="L976" s="55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</row>
    <row r="977" spans="1:33" ht="15.75" customHeight="1" x14ac:dyDescent="0.25">
      <c r="A977" s="54"/>
      <c r="B977" s="54"/>
      <c r="C977" s="56"/>
      <c r="D977" s="56"/>
      <c r="E977" s="57"/>
      <c r="F977" s="57"/>
      <c r="G977" s="56"/>
      <c r="H977" s="58"/>
      <c r="I977" s="55"/>
      <c r="J977" s="56"/>
      <c r="K977" s="55"/>
      <c r="L977" s="55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</row>
    <row r="978" spans="1:33" ht="15.75" customHeight="1" x14ac:dyDescent="0.25">
      <c r="A978" s="54"/>
      <c r="B978" s="54"/>
      <c r="C978" s="56"/>
      <c r="D978" s="56"/>
      <c r="E978" s="57"/>
      <c r="F978" s="57"/>
      <c r="G978" s="56"/>
      <c r="H978" s="58"/>
      <c r="I978" s="55"/>
      <c r="J978" s="56"/>
      <c r="K978" s="55"/>
      <c r="L978" s="55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</row>
    <row r="979" spans="1:33" ht="15.75" customHeight="1" x14ac:dyDescent="0.25">
      <c r="A979" s="54"/>
      <c r="B979" s="54"/>
      <c r="C979" s="56"/>
      <c r="D979" s="56"/>
      <c r="E979" s="57"/>
      <c r="F979" s="57"/>
      <c r="G979" s="56"/>
      <c r="H979" s="58"/>
      <c r="I979" s="55"/>
      <c r="J979" s="56"/>
      <c r="K979" s="55"/>
      <c r="L979" s="55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</row>
    <row r="980" spans="1:33" ht="15.75" customHeight="1" x14ac:dyDescent="0.25">
      <c r="A980" s="54"/>
      <c r="B980" s="54"/>
      <c r="C980" s="56"/>
      <c r="D980" s="56"/>
      <c r="E980" s="57"/>
      <c r="F980" s="57"/>
      <c r="G980" s="56"/>
      <c r="H980" s="58"/>
      <c r="I980" s="55"/>
      <c r="J980" s="56"/>
      <c r="K980" s="55"/>
      <c r="L980" s="55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</row>
    <row r="981" spans="1:33" ht="15.75" customHeight="1" x14ac:dyDescent="0.25">
      <c r="A981" s="54"/>
      <c r="B981" s="54"/>
      <c r="C981" s="56"/>
      <c r="D981" s="56"/>
      <c r="E981" s="57"/>
      <c r="F981" s="57"/>
      <c r="G981" s="56"/>
      <c r="H981" s="58"/>
      <c r="I981" s="55"/>
      <c r="J981" s="56"/>
      <c r="K981" s="55"/>
      <c r="L981" s="55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</row>
    <row r="982" spans="1:33" ht="15.75" customHeight="1" x14ac:dyDescent="0.25">
      <c r="A982" s="54"/>
      <c r="B982" s="54"/>
      <c r="C982" s="56"/>
      <c r="D982" s="56"/>
      <c r="E982" s="57"/>
      <c r="F982" s="57"/>
      <c r="G982" s="56"/>
      <c r="H982" s="58"/>
      <c r="I982" s="55"/>
      <c r="J982" s="56"/>
      <c r="K982" s="55"/>
      <c r="L982" s="55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</row>
    <row r="983" spans="1:33" ht="15.75" customHeight="1" x14ac:dyDescent="0.25">
      <c r="A983" s="54"/>
      <c r="B983" s="54"/>
      <c r="C983" s="56"/>
      <c r="D983" s="56"/>
      <c r="E983" s="57"/>
      <c r="F983" s="57"/>
      <c r="G983" s="56"/>
      <c r="H983" s="58"/>
      <c r="I983" s="55"/>
      <c r="J983" s="56"/>
      <c r="K983" s="55"/>
      <c r="L983" s="55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</row>
    <row r="984" spans="1:33" ht="15.75" customHeight="1" x14ac:dyDescent="0.25">
      <c r="A984" s="54"/>
      <c r="B984" s="54"/>
      <c r="C984" s="56"/>
      <c r="D984" s="56"/>
      <c r="E984" s="57"/>
      <c r="F984" s="57"/>
      <c r="G984" s="56"/>
      <c r="H984" s="58"/>
      <c r="I984" s="55"/>
      <c r="J984" s="56"/>
      <c r="K984" s="55"/>
      <c r="L984" s="55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</row>
    <row r="985" spans="1:33" ht="15.75" customHeight="1" x14ac:dyDescent="0.25">
      <c r="A985" s="54"/>
      <c r="B985" s="54"/>
      <c r="C985" s="56"/>
      <c r="D985" s="56"/>
      <c r="E985" s="57"/>
      <c r="F985" s="57"/>
      <c r="G985" s="56"/>
      <c r="H985" s="58"/>
      <c r="I985" s="55"/>
      <c r="J985" s="56"/>
      <c r="K985" s="55"/>
      <c r="L985" s="55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</row>
    <row r="986" spans="1:33" ht="15.75" customHeight="1" x14ac:dyDescent="0.25">
      <c r="A986" s="54"/>
      <c r="B986" s="54"/>
      <c r="C986" s="56"/>
      <c r="D986" s="56"/>
      <c r="E986" s="57"/>
      <c r="F986" s="57"/>
      <c r="G986" s="56"/>
      <c r="H986" s="58"/>
      <c r="I986" s="55"/>
      <c r="J986" s="56"/>
      <c r="K986" s="55"/>
      <c r="L986" s="55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</row>
    <row r="987" spans="1:33" ht="15.75" customHeight="1" x14ac:dyDescent="0.25">
      <c r="A987" s="54"/>
      <c r="B987" s="54"/>
      <c r="C987" s="56"/>
      <c r="D987" s="56"/>
      <c r="E987" s="57"/>
      <c r="F987" s="57"/>
      <c r="G987" s="56"/>
      <c r="H987" s="58"/>
      <c r="I987" s="55"/>
      <c r="J987" s="56"/>
      <c r="K987" s="55"/>
      <c r="L987" s="55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</row>
    <row r="988" spans="1:33" ht="15.75" customHeight="1" x14ac:dyDescent="0.25">
      <c r="A988" s="54"/>
      <c r="B988" s="54"/>
      <c r="C988" s="56"/>
      <c r="D988" s="56"/>
      <c r="E988" s="57"/>
      <c r="F988" s="57"/>
      <c r="G988" s="56"/>
      <c r="H988" s="58"/>
      <c r="I988" s="55"/>
      <c r="J988" s="56"/>
      <c r="K988" s="55"/>
      <c r="L988" s="55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</row>
    <row r="989" spans="1:33" ht="15.75" customHeight="1" x14ac:dyDescent="0.25">
      <c r="A989" s="54"/>
      <c r="B989" s="54"/>
      <c r="C989" s="56"/>
      <c r="D989" s="56"/>
      <c r="E989" s="57"/>
      <c r="F989" s="57"/>
      <c r="G989" s="56"/>
      <c r="H989" s="58"/>
      <c r="I989" s="55"/>
      <c r="J989" s="56"/>
      <c r="K989" s="55"/>
      <c r="L989" s="55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</row>
    <row r="990" spans="1:33" ht="15.75" customHeight="1" x14ac:dyDescent="0.25">
      <c r="A990" s="54"/>
      <c r="B990" s="54"/>
      <c r="C990" s="56"/>
      <c r="D990" s="56"/>
      <c r="E990" s="57"/>
      <c r="F990" s="57"/>
      <c r="G990" s="56"/>
      <c r="H990" s="58"/>
      <c r="I990" s="55"/>
      <c r="J990" s="56"/>
      <c r="K990" s="55"/>
      <c r="L990" s="55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</row>
    <row r="991" spans="1:33" ht="15.75" customHeight="1" x14ac:dyDescent="0.25">
      <c r="A991" s="54"/>
      <c r="B991" s="54"/>
      <c r="C991" s="56"/>
      <c r="D991" s="56"/>
      <c r="E991" s="57"/>
      <c r="F991" s="57"/>
      <c r="G991" s="56"/>
      <c r="H991" s="58"/>
      <c r="I991" s="55"/>
      <c r="J991" s="56"/>
      <c r="K991" s="55"/>
      <c r="L991" s="55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</row>
    <row r="992" spans="1:33" ht="15.75" customHeight="1" x14ac:dyDescent="0.25">
      <c r="A992" s="54"/>
      <c r="B992" s="54"/>
      <c r="C992" s="56"/>
      <c r="D992" s="56"/>
      <c r="E992" s="57"/>
      <c r="F992" s="57"/>
      <c r="G992" s="56"/>
      <c r="H992" s="58"/>
      <c r="I992" s="55"/>
      <c r="J992" s="56"/>
      <c r="K992" s="55"/>
      <c r="L992" s="55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</row>
    <row r="993" spans="1:33" ht="15.75" customHeight="1" x14ac:dyDescent="0.25">
      <c r="A993" s="54"/>
      <c r="B993" s="54"/>
      <c r="C993" s="56"/>
      <c r="D993" s="56"/>
      <c r="E993" s="57"/>
      <c r="F993" s="57"/>
      <c r="G993" s="56"/>
      <c r="H993" s="58"/>
      <c r="I993" s="55"/>
      <c r="J993" s="56"/>
      <c r="K993" s="55"/>
      <c r="L993" s="55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</row>
    <row r="994" spans="1:33" ht="15.75" customHeight="1" x14ac:dyDescent="0.25">
      <c r="A994" s="54"/>
      <c r="B994" s="54"/>
      <c r="C994" s="56"/>
      <c r="D994" s="56"/>
      <c r="E994" s="57"/>
      <c r="F994" s="57"/>
      <c r="G994" s="56"/>
      <c r="H994" s="58"/>
      <c r="I994" s="55"/>
      <c r="J994" s="56"/>
      <c r="K994" s="55"/>
      <c r="L994" s="55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</row>
    <row r="995" spans="1:33" ht="15.75" customHeight="1" x14ac:dyDescent="0.25">
      <c r="A995" s="54"/>
      <c r="B995" s="54"/>
      <c r="C995" s="56"/>
      <c r="D995" s="56"/>
      <c r="E995" s="57"/>
      <c r="F995" s="57"/>
      <c r="G995" s="56"/>
      <c r="H995" s="58"/>
      <c r="I995" s="55"/>
      <c r="J995" s="56"/>
      <c r="K995" s="55"/>
      <c r="L995" s="55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</row>
    <row r="996" spans="1:33" ht="15.75" customHeight="1" x14ac:dyDescent="0.25">
      <c r="A996" s="54"/>
      <c r="B996" s="54"/>
      <c r="C996" s="56"/>
      <c r="D996" s="56"/>
      <c r="E996" s="57"/>
      <c r="F996" s="57"/>
      <c r="G996" s="56"/>
      <c r="H996" s="58"/>
      <c r="I996" s="55"/>
      <c r="J996" s="56"/>
      <c r="K996" s="55"/>
      <c r="L996" s="55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</row>
    <row r="997" spans="1:33" ht="15.75" customHeight="1" x14ac:dyDescent="0.25">
      <c r="A997" s="54"/>
      <c r="B997" s="54"/>
      <c r="C997" s="56"/>
      <c r="D997" s="56"/>
      <c r="E997" s="57"/>
      <c r="F997" s="57"/>
      <c r="G997" s="56"/>
      <c r="H997" s="58"/>
      <c r="I997" s="55"/>
      <c r="J997" s="56"/>
      <c r="K997" s="55"/>
      <c r="L997" s="55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</row>
    <row r="998" spans="1:33" ht="15.75" customHeight="1" x14ac:dyDescent="0.25">
      <c r="A998" s="54"/>
      <c r="B998" s="54"/>
      <c r="C998" s="56"/>
      <c r="D998" s="56"/>
      <c r="E998" s="57"/>
      <c r="F998" s="57"/>
      <c r="G998" s="56"/>
      <c r="H998" s="58"/>
      <c r="I998" s="55"/>
      <c r="J998" s="56"/>
      <c r="K998" s="55"/>
      <c r="L998" s="55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</row>
    <row r="999" spans="1:33" ht="15.75" customHeight="1" x14ac:dyDescent="0.25">
      <c r="A999" s="54"/>
      <c r="B999" s="54"/>
      <c r="C999" s="56"/>
      <c r="D999" s="56"/>
      <c r="E999" s="57"/>
      <c r="F999" s="57"/>
      <c r="G999" s="56"/>
      <c r="H999" s="58"/>
      <c r="I999" s="55"/>
      <c r="J999" s="56"/>
      <c r="K999" s="55"/>
      <c r="L999" s="55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</row>
  </sheetData>
  <sortState xmlns:xlrd2="http://schemas.microsoft.com/office/spreadsheetml/2017/richdata2" ref="A4:AH127">
    <sortCondition ref="B4:B127"/>
  </sortState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04"/>
  <sheetViews>
    <sheetView workbookViewId="0">
      <selection activeCell="P149" sqref="P149"/>
    </sheetView>
  </sheetViews>
  <sheetFormatPr defaultColWidth="11.21875" defaultRowHeight="15" customHeight="1" x14ac:dyDescent="0.25"/>
  <cols>
    <col min="1" max="1" width="42.44140625" style="27" customWidth="1"/>
    <col min="2" max="2" width="33.77734375" style="27" bestFit="1" customWidth="1"/>
    <col min="3" max="3" width="18.44140625" style="27" customWidth="1"/>
    <col min="4" max="4" width="20.33203125" style="27" customWidth="1"/>
    <col min="5" max="5" width="15.109375" style="27" customWidth="1"/>
    <col min="6" max="6" width="17.44140625" style="27" customWidth="1"/>
    <col min="7" max="10" width="20" style="27" customWidth="1"/>
    <col min="11" max="11" width="36" style="27" customWidth="1"/>
    <col min="12" max="12" width="29.6640625" style="27" customWidth="1"/>
    <col min="13" max="13" width="16.5546875" style="27" customWidth="1"/>
    <col min="14" max="16" width="10.88671875" style="27" customWidth="1"/>
    <col min="17" max="17" width="8.77734375" style="27" customWidth="1"/>
    <col min="18" max="16384" width="11.21875" style="27"/>
  </cols>
  <sheetData>
    <row r="1" spans="1:17" ht="15" customHeight="1" x14ac:dyDescent="0.3">
      <c r="A1" s="87" t="s">
        <v>1262</v>
      </c>
    </row>
    <row r="3" spans="1:17" ht="15" customHeight="1" x14ac:dyDescent="0.25">
      <c r="C3" s="141" t="s">
        <v>669</v>
      </c>
      <c r="D3" s="141"/>
      <c r="E3" s="141" t="s">
        <v>670</v>
      </c>
      <c r="F3" s="141"/>
      <c r="G3" s="141" t="s">
        <v>671</v>
      </c>
      <c r="H3" s="141"/>
      <c r="I3" s="67"/>
      <c r="J3" s="67"/>
    </row>
    <row r="4" spans="1:17" s="44" customFormat="1" ht="15" customHeight="1" x14ac:dyDescent="0.25">
      <c r="A4" s="44" t="s">
        <v>7</v>
      </c>
      <c r="B4" s="44" t="s">
        <v>673</v>
      </c>
      <c r="C4" s="44" t="s">
        <v>674</v>
      </c>
      <c r="D4" s="44" t="s">
        <v>675</v>
      </c>
      <c r="E4" s="44" t="s">
        <v>676</v>
      </c>
      <c r="F4" s="44" t="s">
        <v>677</v>
      </c>
      <c r="G4" s="44" t="s">
        <v>678</v>
      </c>
      <c r="H4" s="44" t="s">
        <v>679</v>
      </c>
      <c r="I4" s="44" t="s">
        <v>680</v>
      </c>
      <c r="J4" s="44" t="s">
        <v>681</v>
      </c>
      <c r="K4" s="44" t="s">
        <v>672</v>
      </c>
      <c r="L4" s="44" t="s">
        <v>653</v>
      </c>
      <c r="M4" s="44" t="s">
        <v>682</v>
      </c>
      <c r="N4" s="44" t="s">
        <v>683</v>
      </c>
      <c r="O4" s="44" t="s">
        <v>684</v>
      </c>
      <c r="P4" s="44" t="s">
        <v>685</v>
      </c>
      <c r="Q4" s="44" t="s">
        <v>792</v>
      </c>
    </row>
    <row r="5" spans="1:17" ht="15.75" customHeight="1" x14ac:dyDescent="0.25">
      <c r="A5" s="27" t="s">
        <v>901</v>
      </c>
      <c r="B5" s="27" t="s">
        <v>513</v>
      </c>
      <c r="C5" s="88">
        <v>0</v>
      </c>
      <c r="D5" s="88">
        <v>6.31</v>
      </c>
      <c r="E5" s="88">
        <v>0</v>
      </c>
      <c r="F5" s="88">
        <v>1.91</v>
      </c>
      <c r="G5" s="88">
        <v>0</v>
      </c>
      <c r="H5" s="88">
        <v>3.23</v>
      </c>
      <c r="I5" s="88">
        <f t="shared" ref="I5:I36" si="0">C5+E5+G5</f>
        <v>0</v>
      </c>
      <c r="J5" s="88">
        <f t="shared" ref="J5:J36" si="1">D5+H5</f>
        <v>9.5399999999999991</v>
      </c>
      <c r="K5" s="88">
        <f t="shared" ref="K5:K36" si="2">SUM(C5:H5)</f>
        <v>11.45</v>
      </c>
      <c r="L5" s="88">
        <f t="shared" ref="L5:L36" si="3">100-K5</f>
        <v>88.55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</row>
    <row r="6" spans="1:17" ht="15.75" customHeight="1" x14ac:dyDescent="0.25">
      <c r="A6" s="27" t="s">
        <v>891</v>
      </c>
      <c r="B6" s="27" t="s">
        <v>111</v>
      </c>
      <c r="C6" s="88">
        <v>4.58</v>
      </c>
      <c r="D6" s="88">
        <v>0.36</v>
      </c>
      <c r="E6" s="88">
        <v>83.71</v>
      </c>
      <c r="F6" s="88">
        <v>4.53</v>
      </c>
      <c r="G6" s="88">
        <v>1.83</v>
      </c>
      <c r="H6" s="88">
        <v>0.02</v>
      </c>
      <c r="I6" s="88">
        <f t="shared" si="0"/>
        <v>90.11999999999999</v>
      </c>
      <c r="J6" s="88">
        <f t="shared" si="1"/>
        <v>0.38</v>
      </c>
      <c r="K6" s="88">
        <f t="shared" si="2"/>
        <v>95.029999999999987</v>
      </c>
      <c r="L6" s="88">
        <f t="shared" si="3"/>
        <v>4.9700000000000131</v>
      </c>
      <c r="M6" s="27">
        <v>1</v>
      </c>
      <c r="N6" s="27">
        <v>0</v>
      </c>
      <c r="O6" s="27">
        <v>0</v>
      </c>
      <c r="P6" s="27">
        <v>0</v>
      </c>
      <c r="Q6" s="27">
        <v>0</v>
      </c>
    </row>
    <row r="7" spans="1:17" ht="15.75" customHeight="1" x14ac:dyDescent="0.25">
      <c r="A7" s="27" t="s">
        <v>861</v>
      </c>
      <c r="B7" s="27" t="s">
        <v>649</v>
      </c>
      <c r="C7" s="88">
        <v>4.18</v>
      </c>
      <c r="D7" s="88">
        <v>7.04</v>
      </c>
      <c r="E7" s="88">
        <v>79.61</v>
      </c>
      <c r="F7" s="88">
        <v>0.59</v>
      </c>
      <c r="G7" s="88">
        <v>1.34</v>
      </c>
      <c r="H7" s="88">
        <v>0.35</v>
      </c>
      <c r="I7" s="88">
        <f t="shared" si="0"/>
        <v>85.13</v>
      </c>
      <c r="J7" s="88">
        <f t="shared" si="1"/>
        <v>7.39</v>
      </c>
      <c r="K7" s="88">
        <f t="shared" si="2"/>
        <v>93.11</v>
      </c>
      <c r="L7" s="88">
        <f t="shared" si="3"/>
        <v>6.8900000000000006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</row>
    <row r="8" spans="1:17" ht="15.75" customHeight="1" x14ac:dyDescent="0.25">
      <c r="A8" s="27" t="s">
        <v>881</v>
      </c>
      <c r="B8" s="27" t="s">
        <v>606</v>
      </c>
      <c r="C8" s="88">
        <v>0</v>
      </c>
      <c r="D8" s="88">
        <v>6.67</v>
      </c>
      <c r="E8" s="88">
        <v>0</v>
      </c>
      <c r="F8" s="88">
        <v>6.04</v>
      </c>
      <c r="G8" s="88">
        <v>0</v>
      </c>
      <c r="H8" s="88">
        <v>3.26</v>
      </c>
      <c r="I8" s="88">
        <f t="shared" si="0"/>
        <v>0</v>
      </c>
      <c r="J8" s="88">
        <f t="shared" si="1"/>
        <v>9.93</v>
      </c>
      <c r="K8" s="88">
        <f t="shared" si="2"/>
        <v>15.97</v>
      </c>
      <c r="L8" s="88">
        <f t="shared" si="3"/>
        <v>84.03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</row>
    <row r="9" spans="1:17" ht="15.75" customHeight="1" x14ac:dyDescent="0.25">
      <c r="A9" s="27" t="s">
        <v>817</v>
      </c>
      <c r="B9" s="27" t="s">
        <v>429</v>
      </c>
      <c r="C9" s="88">
        <v>0</v>
      </c>
      <c r="D9" s="88">
        <v>0.69</v>
      </c>
      <c r="E9" s="88">
        <v>0</v>
      </c>
      <c r="F9" s="88">
        <v>0.12</v>
      </c>
      <c r="G9" s="88">
        <v>0</v>
      </c>
      <c r="H9" s="88">
        <v>0.36</v>
      </c>
      <c r="I9" s="88">
        <f t="shared" si="0"/>
        <v>0</v>
      </c>
      <c r="J9" s="88">
        <f t="shared" si="1"/>
        <v>1.0499999999999998</v>
      </c>
      <c r="K9" s="88">
        <f t="shared" si="2"/>
        <v>1.17</v>
      </c>
      <c r="L9" s="88">
        <f t="shared" si="3"/>
        <v>98.83</v>
      </c>
      <c r="M9" s="27">
        <v>0</v>
      </c>
      <c r="N9" s="27">
        <v>0</v>
      </c>
      <c r="O9" s="27">
        <v>1</v>
      </c>
      <c r="P9" s="27">
        <v>0</v>
      </c>
      <c r="Q9" s="27">
        <v>0</v>
      </c>
    </row>
    <row r="10" spans="1:17" ht="15.75" customHeight="1" x14ac:dyDescent="0.25">
      <c r="A10" s="27" t="s">
        <v>884</v>
      </c>
      <c r="B10" s="27" t="s">
        <v>334</v>
      </c>
      <c r="C10" s="88">
        <v>0</v>
      </c>
      <c r="D10" s="88">
        <v>32.74</v>
      </c>
      <c r="E10" s="88">
        <v>0</v>
      </c>
      <c r="F10" s="88">
        <v>0.71</v>
      </c>
      <c r="G10" s="88">
        <v>0</v>
      </c>
      <c r="H10" s="88">
        <v>16.5</v>
      </c>
      <c r="I10" s="88">
        <f t="shared" si="0"/>
        <v>0</v>
      </c>
      <c r="J10" s="88">
        <f t="shared" si="1"/>
        <v>49.24</v>
      </c>
      <c r="K10" s="88">
        <f t="shared" si="2"/>
        <v>49.95</v>
      </c>
      <c r="L10" s="88">
        <f t="shared" si="3"/>
        <v>50.05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</row>
    <row r="11" spans="1:17" ht="15.75" customHeight="1" x14ac:dyDescent="0.25">
      <c r="A11" s="27" t="s">
        <v>818</v>
      </c>
      <c r="B11" s="27" t="s">
        <v>549</v>
      </c>
      <c r="C11" s="88">
        <v>0.67</v>
      </c>
      <c r="D11" s="88">
        <v>3.6</v>
      </c>
      <c r="E11" s="88">
        <v>5.35</v>
      </c>
      <c r="F11" s="88">
        <v>3.42</v>
      </c>
      <c r="G11" s="88">
        <v>2.46</v>
      </c>
      <c r="H11" s="88">
        <v>1.77</v>
      </c>
      <c r="I11" s="88">
        <f t="shared" si="0"/>
        <v>8.48</v>
      </c>
      <c r="J11" s="88">
        <f t="shared" si="1"/>
        <v>5.37</v>
      </c>
      <c r="K11" s="88">
        <f t="shared" si="2"/>
        <v>17.27</v>
      </c>
      <c r="L11" s="88">
        <f t="shared" si="3"/>
        <v>82.73</v>
      </c>
      <c r="M11" s="27">
        <v>1</v>
      </c>
      <c r="N11" s="27">
        <v>0</v>
      </c>
      <c r="O11" s="27">
        <v>0</v>
      </c>
      <c r="P11" s="27">
        <v>0</v>
      </c>
      <c r="Q11" s="27">
        <v>0</v>
      </c>
    </row>
    <row r="12" spans="1:17" ht="15.75" customHeight="1" x14ac:dyDescent="0.25">
      <c r="A12" s="27" t="s">
        <v>873</v>
      </c>
      <c r="B12" s="27" t="s">
        <v>178</v>
      </c>
      <c r="C12" s="88">
        <v>4.47</v>
      </c>
      <c r="D12" s="88">
        <v>4.0999999999999996</v>
      </c>
      <c r="E12" s="88">
        <v>86.02</v>
      </c>
      <c r="F12" s="88">
        <v>0.11</v>
      </c>
      <c r="G12" s="88">
        <v>0.86</v>
      </c>
      <c r="H12" s="88">
        <v>0.12</v>
      </c>
      <c r="I12" s="88">
        <f t="shared" si="0"/>
        <v>91.35</v>
      </c>
      <c r="J12" s="88">
        <f t="shared" si="1"/>
        <v>4.22</v>
      </c>
      <c r="K12" s="88">
        <f t="shared" si="2"/>
        <v>95.68</v>
      </c>
      <c r="L12" s="88">
        <f t="shared" si="3"/>
        <v>4.3199999999999932</v>
      </c>
      <c r="M12" s="27">
        <v>0</v>
      </c>
      <c r="N12" s="27">
        <v>0</v>
      </c>
      <c r="O12" s="27">
        <v>0</v>
      </c>
      <c r="P12" s="27">
        <v>0</v>
      </c>
      <c r="Q12" s="27">
        <v>1</v>
      </c>
    </row>
    <row r="13" spans="1:17" ht="15.75" customHeight="1" x14ac:dyDescent="0.25">
      <c r="A13" s="27" t="s">
        <v>457</v>
      </c>
      <c r="B13" s="27" t="s">
        <v>458</v>
      </c>
      <c r="C13" s="88">
        <v>4.68</v>
      </c>
      <c r="D13" s="88">
        <v>0.27</v>
      </c>
      <c r="E13" s="88">
        <v>87.33</v>
      </c>
      <c r="F13" s="88">
        <v>2.4500000000000002</v>
      </c>
      <c r="G13" s="88">
        <v>1.27</v>
      </c>
      <c r="H13" s="88">
        <v>0.01</v>
      </c>
      <c r="I13" s="88">
        <f t="shared" si="0"/>
        <v>93.279999999999987</v>
      </c>
      <c r="J13" s="88">
        <f t="shared" si="1"/>
        <v>0.28000000000000003</v>
      </c>
      <c r="K13" s="88">
        <f t="shared" si="2"/>
        <v>96.01</v>
      </c>
      <c r="L13" s="88">
        <f t="shared" si="3"/>
        <v>3.9899999999999949</v>
      </c>
      <c r="M13" s="27">
        <v>1</v>
      </c>
      <c r="N13" s="27">
        <v>0</v>
      </c>
      <c r="O13" s="27">
        <v>0</v>
      </c>
      <c r="P13" s="27">
        <v>0</v>
      </c>
      <c r="Q13" s="27">
        <v>0</v>
      </c>
    </row>
    <row r="14" spans="1:17" ht="15.75" customHeight="1" x14ac:dyDescent="0.25">
      <c r="A14" s="27" t="s">
        <v>896</v>
      </c>
      <c r="B14" s="27" t="s">
        <v>123</v>
      </c>
      <c r="C14" s="88">
        <v>0.04</v>
      </c>
      <c r="D14" s="88">
        <v>0</v>
      </c>
      <c r="E14" s="88">
        <v>0.28000000000000003</v>
      </c>
      <c r="F14" s="88">
        <v>3.48</v>
      </c>
      <c r="G14" s="88">
        <v>0.15</v>
      </c>
      <c r="H14" s="88">
        <v>0</v>
      </c>
      <c r="I14" s="88">
        <f t="shared" si="0"/>
        <v>0.47</v>
      </c>
      <c r="J14" s="88">
        <f t="shared" si="1"/>
        <v>0</v>
      </c>
      <c r="K14" s="88">
        <f t="shared" si="2"/>
        <v>3.9499999999999997</v>
      </c>
      <c r="L14" s="88">
        <f t="shared" si="3"/>
        <v>96.05</v>
      </c>
      <c r="M14" s="27">
        <v>1</v>
      </c>
      <c r="N14" s="27">
        <v>0</v>
      </c>
      <c r="O14" s="27">
        <v>0</v>
      </c>
      <c r="P14" s="27">
        <v>1</v>
      </c>
      <c r="Q14" s="27">
        <v>0</v>
      </c>
    </row>
    <row r="15" spans="1:17" ht="15.75" customHeight="1" x14ac:dyDescent="0.25">
      <c r="A15" s="27" t="s">
        <v>888</v>
      </c>
      <c r="B15" s="27" t="s">
        <v>348</v>
      </c>
      <c r="C15" s="88">
        <v>4.6100000000000003</v>
      </c>
      <c r="D15" s="88">
        <v>1.23</v>
      </c>
      <c r="E15" s="88">
        <v>86.03</v>
      </c>
      <c r="F15" s="88">
        <v>0.54</v>
      </c>
      <c r="G15" s="88">
        <v>1.24</v>
      </c>
      <c r="H15" s="88">
        <v>0.05</v>
      </c>
      <c r="I15" s="88">
        <f t="shared" si="0"/>
        <v>91.88</v>
      </c>
      <c r="J15" s="88">
        <f t="shared" si="1"/>
        <v>1.28</v>
      </c>
      <c r="K15" s="88">
        <f t="shared" si="2"/>
        <v>93.7</v>
      </c>
      <c r="L15" s="88">
        <f t="shared" si="3"/>
        <v>6.2999999999999972</v>
      </c>
      <c r="M15" s="27">
        <v>1</v>
      </c>
      <c r="N15" s="27">
        <v>0</v>
      </c>
      <c r="O15" s="27">
        <v>0</v>
      </c>
      <c r="P15" s="27">
        <v>0</v>
      </c>
      <c r="Q15" s="27">
        <v>0</v>
      </c>
    </row>
    <row r="16" spans="1:17" ht="15.75" customHeight="1" x14ac:dyDescent="0.25">
      <c r="A16" s="27" t="s">
        <v>461</v>
      </c>
      <c r="B16" s="27" t="s">
        <v>462</v>
      </c>
      <c r="C16" s="88">
        <v>3.66</v>
      </c>
      <c r="D16" s="88">
        <v>0.45</v>
      </c>
      <c r="E16" s="88">
        <v>52.12</v>
      </c>
      <c r="F16" s="88">
        <v>2.65</v>
      </c>
      <c r="G16" s="88">
        <v>5.79</v>
      </c>
      <c r="H16" s="88">
        <v>0.1</v>
      </c>
      <c r="I16" s="88">
        <f t="shared" si="0"/>
        <v>61.57</v>
      </c>
      <c r="J16" s="88">
        <f t="shared" si="1"/>
        <v>0.55000000000000004</v>
      </c>
      <c r="K16" s="88">
        <f t="shared" si="2"/>
        <v>64.77</v>
      </c>
      <c r="L16" s="88">
        <f t="shared" si="3"/>
        <v>35.230000000000004</v>
      </c>
      <c r="M16" s="27">
        <v>1</v>
      </c>
      <c r="N16" s="27">
        <v>0</v>
      </c>
      <c r="O16" s="27">
        <v>0</v>
      </c>
      <c r="P16" s="27">
        <v>0</v>
      </c>
      <c r="Q16" s="27">
        <v>0</v>
      </c>
    </row>
    <row r="17" spans="1:17" ht="15.75" customHeight="1" x14ac:dyDescent="0.25">
      <c r="A17" s="27" t="s">
        <v>892</v>
      </c>
      <c r="B17" s="27" t="s">
        <v>353</v>
      </c>
      <c r="C17" s="88">
        <v>4.57</v>
      </c>
      <c r="D17" s="88">
        <v>1.19</v>
      </c>
      <c r="E17" s="88">
        <v>84.8</v>
      </c>
      <c r="F17" s="88">
        <v>7.85</v>
      </c>
      <c r="G17" s="88">
        <v>1.53</v>
      </c>
      <c r="H17" s="88">
        <v>0.06</v>
      </c>
      <c r="I17" s="88">
        <f t="shared" si="0"/>
        <v>90.9</v>
      </c>
      <c r="J17" s="88">
        <f t="shared" si="1"/>
        <v>1.25</v>
      </c>
      <c r="K17" s="88">
        <f t="shared" si="2"/>
        <v>100</v>
      </c>
      <c r="L17" s="88">
        <f t="shared" si="3"/>
        <v>0</v>
      </c>
      <c r="M17" s="27">
        <v>1</v>
      </c>
      <c r="N17" s="27">
        <v>0</v>
      </c>
      <c r="O17" s="27">
        <v>0</v>
      </c>
      <c r="P17" s="27">
        <v>0</v>
      </c>
      <c r="Q17" s="27">
        <v>0</v>
      </c>
    </row>
    <row r="18" spans="1:17" ht="15.75" customHeight="1" x14ac:dyDescent="0.25">
      <c r="A18" s="27" t="s">
        <v>864</v>
      </c>
      <c r="B18" s="27" t="s">
        <v>297</v>
      </c>
      <c r="C18" s="88">
        <v>0.04</v>
      </c>
      <c r="D18" s="88">
        <v>1.71</v>
      </c>
      <c r="E18" s="88">
        <v>0.27</v>
      </c>
      <c r="F18" s="88">
        <v>2.54</v>
      </c>
      <c r="G18" s="88">
        <v>0.14000000000000001</v>
      </c>
      <c r="H18" s="88">
        <v>0.89</v>
      </c>
      <c r="I18" s="88">
        <f t="shared" si="0"/>
        <v>0.45</v>
      </c>
      <c r="J18" s="88">
        <f t="shared" si="1"/>
        <v>2.6</v>
      </c>
      <c r="K18" s="88">
        <f t="shared" si="2"/>
        <v>5.59</v>
      </c>
      <c r="L18" s="88">
        <f t="shared" si="3"/>
        <v>94.41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</row>
    <row r="19" spans="1:17" ht="15.75" customHeight="1" x14ac:dyDescent="0.25">
      <c r="A19" s="27" t="s">
        <v>61</v>
      </c>
      <c r="B19" s="27" t="s">
        <v>62</v>
      </c>
      <c r="C19" s="88">
        <v>4.68</v>
      </c>
      <c r="D19" s="88">
        <v>0.59</v>
      </c>
      <c r="E19" s="88">
        <v>87.82</v>
      </c>
      <c r="F19" s="88">
        <v>5.67</v>
      </c>
      <c r="G19" s="88">
        <v>1.1399999999999999</v>
      </c>
      <c r="H19" s="88">
        <v>0.02</v>
      </c>
      <c r="I19" s="88">
        <f t="shared" si="0"/>
        <v>93.64</v>
      </c>
      <c r="J19" s="88">
        <f t="shared" si="1"/>
        <v>0.61</v>
      </c>
      <c r="K19" s="88">
        <f t="shared" si="2"/>
        <v>99.919999999999987</v>
      </c>
      <c r="L19" s="88">
        <f t="shared" si="3"/>
        <v>8.0000000000012506E-2</v>
      </c>
      <c r="M19" s="27">
        <v>1</v>
      </c>
      <c r="N19" s="27">
        <v>0</v>
      </c>
      <c r="O19" s="27">
        <v>0</v>
      </c>
      <c r="P19" s="27">
        <v>0</v>
      </c>
      <c r="Q19" s="27">
        <v>0</v>
      </c>
    </row>
    <row r="20" spans="1:17" ht="15.75" customHeight="1" x14ac:dyDescent="0.25">
      <c r="A20" s="27" t="s">
        <v>858</v>
      </c>
      <c r="B20" s="27" t="s">
        <v>368</v>
      </c>
      <c r="C20" s="88">
        <v>0</v>
      </c>
      <c r="D20" s="88">
        <v>0.01</v>
      </c>
      <c r="E20" s="88">
        <v>0.03</v>
      </c>
      <c r="F20" s="88">
        <v>3.51</v>
      </c>
      <c r="G20" s="88">
        <v>0.02</v>
      </c>
      <c r="H20" s="88">
        <v>0</v>
      </c>
      <c r="I20" s="88">
        <f t="shared" si="0"/>
        <v>0.05</v>
      </c>
      <c r="J20" s="88">
        <f t="shared" si="1"/>
        <v>0.01</v>
      </c>
      <c r="K20" s="88">
        <f t="shared" si="2"/>
        <v>3.57</v>
      </c>
      <c r="L20" s="88">
        <f t="shared" si="3"/>
        <v>96.43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</row>
    <row r="21" spans="1:17" ht="15.75" customHeight="1" x14ac:dyDescent="0.25">
      <c r="A21" s="27" t="s">
        <v>868</v>
      </c>
      <c r="B21" s="27" t="s">
        <v>432</v>
      </c>
      <c r="C21" s="88">
        <v>2.56</v>
      </c>
      <c r="D21" s="88">
        <v>0</v>
      </c>
      <c r="E21" s="88">
        <v>25.41</v>
      </c>
      <c r="F21" s="88">
        <v>4.84</v>
      </c>
      <c r="G21" s="88">
        <v>6.38</v>
      </c>
      <c r="H21" s="88">
        <v>0</v>
      </c>
      <c r="I21" s="88">
        <f t="shared" si="0"/>
        <v>34.35</v>
      </c>
      <c r="J21" s="88">
        <f t="shared" si="1"/>
        <v>0</v>
      </c>
      <c r="K21" s="88">
        <f t="shared" si="2"/>
        <v>39.190000000000005</v>
      </c>
      <c r="L21" s="88">
        <f t="shared" si="3"/>
        <v>60.809999999999995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</row>
    <row r="22" spans="1:17" ht="15.75" customHeight="1" x14ac:dyDescent="0.25">
      <c r="A22" s="27" t="s">
        <v>869</v>
      </c>
      <c r="B22" s="27" t="s">
        <v>209</v>
      </c>
      <c r="C22" s="88">
        <v>0</v>
      </c>
      <c r="D22" s="88">
        <v>0</v>
      </c>
      <c r="E22" s="88">
        <v>0</v>
      </c>
      <c r="F22" s="88">
        <v>13</v>
      </c>
      <c r="G22" s="88">
        <v>0</v>
      </c>
      <c r="H22" s="88">
        <v>0</v>
      </c>
      <c r="I22" s="88">
        <f t="shared" si="0"/>
        <v>0</v>
      </c>
      <c r="J22" s="88">
        <f t="shared" si="1"/>
        <v>0</v>
      </c>
      <c r="K22" s="88">
        <f t="shared" si="2"/>
        <v>13</v>
      </c>
      <c r="L22" s="88">
        <f t="shared" si="3"/>
        <v>87</v>
      </c>
      <c r="M22" s="27">
        <v>0</v>
      </c>
      <c r="N22" s="27">
        <v>0</v>
      </c>
      <c r="O22" s="27">
        <v>0</v>
      </c>
      <c r="P22" s="27">
        <v>1</v>
      </c>
      <c r="Q22" s="27">
        <v>0</v>
      </c>
    </row>
    <row r="23" spans="1:17" ht="15.75" customHeight="1" x14ac:dyDescent="0.25">
      <c r="A23" s="27" t="s">
        <v>819</v>
      </c>
      <c r="B23" s="27" t="s">
        <v>271</v>
      </c>
      <c r="C23" s="88">
        <v>4.26</v>
      </c>
      <c r="D23" s="88">
        <v>1.68</v>
      </c>
      <c r="E23" s="88">
        <v>74.12</v>
      </c>
      <c r="F23" s="88">
        <v>0.12</v>
      </c>
      <c r="G23" s="88">
        <v>3.05</v>
      </c>
      <c r="H23" s="88">
        <v>0.18</v>
      </c>
      <c r="I23" s="88">
        <f t="shared" si="0"/>
        <v>81.430000000000007</v>
      </c>
      <c r="J23" s="88">
        <f t="shared" si="1"/>
        <v>1.8599999999999999</v>
      </c>
      <c r="K23" s="88">
        <f t="shared" si="2"/>
        <v>83.410000000000011</v>
      </c>
      <c r="L23" s="88">
        <f t="shared" si="3"/>
        <v>16.589999999999989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</row>
    <row r="24" spans="1:17" ht="15.75" customHeight="1" x14ac:dyDescent="0.25">
      <c r="A24" s="27" t="s">
        <v>441</v>
      </c>
      <c r="B24" s="27" t="s">
        <v>442</v>
      </c>
      <c r="C24" s="88">
        <v>3.21</v>
      </c>
      <c r="D24" s="88">
        <v>13.04</v>
      </c>
      <c r="E24" s="88">
        <v>52.59</v>
      </c>
      <c r="F24" s="88">
        <v>3.11</v>
      </c>
      <c r="G24" s="88">
        <v>4.07</v>
      </c>
      <c r="H24" s="88">
        <v>2.46</v>
      </c>
      <c r="I24" s="88">
        <f t="shared" si="0"/>
        <v>59.870000000000005</v>
      </c>
      <c r="J24" s="88">
        <f t="shared" si="1"/>
        <v>15.5</v>
      </c>
      <c r="K24" s="88">
        <f t="shared" si="2"/>
        <v>78.48</v>
      </c>
      <c r="L24" s="88">
        <f t="shared" si="3"/>
        <v>21.519999999999996</v>
      </c>
      <c r="M24" s="27">
        <v>1</v>
      </c>
      <c r="N24" s="27">
        <v>0</v>
      </c>
      <c r="O24" s="27">
        <v>0</v>
      </c>
      <c r="P24" s="27">
        <v>0</v>
      </c>
      <c r="Q24" s="27">
        <v>0</v>
      </c>
    </row>
    <row r="25" spans="1:17" ht="15.75" customHeight="1" x14ac:dyDescent="0.25">
      <c r="A25" s="27" t="s">
        <v>364</v>
      </c>
      <c r="B25" s="27" t="s">
        <v>365</v>
      </c>
      <c r="C25" s="88">
        <v>2.78</v>
      </c>
      <c r="D25" s="88">
        <v>0.39</v>
      </c>
      <c r="E25" s="88">
        <v>30.77</v>
      </c>
      <c r="F25" s="88">
        <v>9.65</v>
      </c>
      <c r="G25" s="88">
        <v>6.79</v>
      </c>
      <c r="H25" s="88">
        <v>0.14000000000000001</v>
      </c>
      <c r="I25" s="88">
        <f t="shared" si="0"/>
        <v>40.339999999999996</v>
      </c>
      <c r="J25" s="88">
        <f t="shared" si="1"/>
        <v>0.53</v>
      </c>
      <c r="K25" s="88">
        <f t="shared" si="2"/>
        <v>50.519999999999996</v>
      </c>
      <c r="L25" s="88">
        <f t="shared" si="3"/>
        <v>49.480000000000004</v>
      </c>
      <c r="M25" s="27">
        <v>1</v>
      </c>
      <c r="N25" s="27">
        <v>0</v>
      </c>
      <c r="O25" s="27">
        <v>0</v>
      </c>
      <c r="P25" s="27">
        <v>0</v>
      </c>
      <c r="Q25" s="27">
        <v>0</v>
      </c>
    </row>
    <row r="26" spans="1:17" ht="15.75" customHeight="1" x14ac:dyDescent="0.25">
      <c r="A26" s="27" t="s">
        <v>471</v>
      </c>
      <c r="B26" s="27" t="s">
        <v>472</v>
      </c>
      <c r="C26" s="88">
        <v>3.72</v>
      </c>
      <c r="D26" s="88">
        <v>5.82</v>
      </c>
      <c r="E26" s="88">
        <v>60.56</v>
      </c>
      <c r="F26" s="88">
        <v>0.1</v>
      </c>
      <c r="G26" s="88">
        <v>4.18</v>
      </c>
      <c r="H26" s="88">
        <v>0.98</v>
      </c>
      <c r="I26" s="88">
        <f t="shared" si="0"/>
        <v>68.460000000000008</v>
      </c>
      <c r="J26" s="88">
        <f t="shared" si="1"/>
        <v>6.8000000000000007</v>
      </c>
      <c r="K26" s="88">
        <f t="shared" si="2"/>
        <v>75.36</v>
      </c>
      <c r="L26" s="88">
        <f t="shared" si="3"/>
        <v>24.64</v>
      </c>
      <c r="M26" s="27">
        <v>1</v>
      </c>
      <c r="N26" s="27">
        <v>0</v>
      </c>
      <c r="O26" s="27">
        <v>0</v>
      </c>
      <c r="P26" s="27">
        <v>0</v>
      </c>
      <c r="Q26" s="27">
        <v>0</v>
      </c>
    </row>
    <row r="27" spans="1:17" ht="15.75" customHeight="1" x14ac:dyDescent="0.25">
      <c r="A27" s="27" t="s">
        <v>140</v>
      </c>
      <c r="B27" s="27" t="s">
        <v>141</v>
      </c>
      <c r="C27" s="88">
        <v>0</v>
      </c>
      <c r="D27" s="88">
        <v>0.26</v>
      </c>
      <c r="E27" s="88">
        <v>0</v>
      </c>
      <c r="F27" s="88">
        <v>14.68</v>
      </c>
      <c r="G27" s="88">
        <v>0</v>
      </c>
      <c r="H27" s="88">
        <v>0.14000000000000001</v>
      </c>
      <c r="I27" s="88">
        <f t="shared" si="0"/>
        <v>0</v>
      </c>
      <c r="J27" s="88">
        <f t="shared" si="1"/>
        <v>0.4</v>
      </c>
      <c r="K27" s="88">
        <f t="shared" si="2"/>
        <v>15.08</v>
      </c>
      <c r="L27" s="88">
        <f t="shared" si="3"/>
        <v>84.92</v>
      </c>
      <c r="M27" s="27">
        <v>0</v>
      </c>
      <c r="N27" s="27">
        <v>0</v>
      </c>
      <c r="O27" s="27">
        <v>1</v>
      </c>
      <c r="P27" s="27">
        <v>1</v>
      </c>
      <c r="Q27" s="27">
        <v>0</v>
      </c>
    </row>
    <row r="28" spans="1:17" ht="15.75" customHeight="1" x14ac:dyDescent="0.25">
      <c r="A28" s="27" t="s">
        <v>91</v>
      </c>
      <c r="B28" s="27" t="s">
        <v>92</v>
      </c>
      <c r="C28" s="88">
        <v>0.12</v>
      </c>
      <c r="D28" s="88">
        <v>0.02</v>
      </c>
      <c r="E28" s="88">
        <v>0.88</v>
      </c>
      <c r="F28" s="88">
        <v>6.65</v>
      </c>
      <c r="G28" s="88">
        <v>0.45</v>
      </c>
      <c r="H28" s="88">
        <v>0.01</v>
      </c>
      <c r="I28" s="88">
        <f t="shared" si="0"/>
        <v>1.45</v>
      </c>
      <c r="J28" s="88">
        <f t="shared" si="1"/>
        <v>0.03</v>
      </c>
      <c r="K28" s="88">
        <f t="shared" si="2"/>
        <v>8.129999999999999</v>
      </c>
      <c r="L28" s="88">
        <f t="shared" si="3"/>
        <v>91.87</v>
      </c>
      <c r="M28" s="27">
        <v>1</v>
      </c>
      <c r="N28" s="27">
        <v>0</v>
      </c>
      <c r="O28" s="27">
        <v>0</v>
      </c>
      <c r="P28" s="27">
        <v>0</v>
      </c>
      <c r="Q28" s="27">
        <v>0</v>
      </c>
    </row>
    <row r="29" spans="1:17" ht="15.75" customHeight="1" x14ac:dyDescent="0.25">
      <c r="A29" s="27" t="s">
        <v>30</v>
      </c>
      <c r="B29" s="27" t="s">
        <v>31</v>
      </c>
      <c r="C29" s="88">
        <v>4.12</v>
      </c>
      <c r="D29" s="88">
        <v>1.68</v>
      </c>
      <c r="E29" s="88">
        <v>69.3</v>
      </c>
      <c r="F29" s="88">
        <v>0.87</v>
      </c>
      <c r="G29" s="88">
        <v>3.7</v>
      </c>
      <c r="H29" s="88">
        <v>0.23</v>
      </c>
      <c r="I29" s="88">
        <f t="shared" si="0"/>
        <v>77.12</v>
      </c>
      <c r="J29" s="88">
        <f t="shared" si="1"/>
        <v>1.91</v>
      </c>
      <c r="K29" s="88">
        <f t="shared" si="2"/>
        <v>79.900000000000006</v>
      </c>
      <c r="L29" s="88">
        <f t="shared" si="3"/>
        <v>20.099999999999994</v>
      </c>
      <c r="M29" s="27">
        <v>1</v>
      </c>
      <c r="N29" s="27">
        <v>0</v>
      </c>
      <c r="O29" s="27">
        <v>0</v>
      </c>
      <c r="P29" s="27">
        <v>0</v>
      </c>
      <c r="Q29" s="27">
        <v>0</v>
      </c>
    </row>
    <row r="30" spans="1:17" ht="15.75" customHeight="1" x14ac:dyDescent="0.25">
      <c r="A30" s="27" t="s">
        <v>356</v>
      </c>
      <c r="B30" s="27" t="s">
        <v>357</v>
      </c>
      <c r="C30" s="88">
        <v>3.95</v>
      </c>
      <c r="D30" s="88">
        <v>0.12</v>
      </c>
      <c r="E30" s="88">
        <v>57.89</v>
      </c>
      <c r="F30" s="88">
        <v>4.79</v>
      </c>
      <c r="G30" s="88">
        <v>4.6900000000000004</v>
      </c>
      <c r="H30" s="88">
        <v>0.02</v>
      </c>
      <c r="I30" s="88">
        <f t="shared" si="0"/>
        <v>66.53</v>
      </c>
      <c r="J30" s="88">
        <f t="shared" si="1"/>
        <v>0.13999999999999999</v>
      </c>
      <c r="K30" s="88">
        <f t="shared" si="2"/>
        <v>71.459999999999994</v>
      </c>
      <c r="L30" s="88">
        <f t="shared" si="3"/>
        <v>28.540000000000006</v>
      </c>
      <c r="M30" s="27">
        <v>1</v>
      </c>
      <c r="N30" s="27">
        <v>0</v>
      </c>
      <c r="O30" s="27">
        <v>0</v>
      </c>
      <c r="P30" s="27">
        <v>0</v>
      </c>
      <c r="Q30" s="27">
        <v>0</v>
      </c>
    </row>
    <row r="31" spans="1:17" ht="15.75" customHeight="1" x14ac:dyDescent="0.25">
      <c r="A31" s="27" t="s">
        <v>76</v>
      </c>
      <c r="B31" s="27" t="s">
        <v>77</v>
      </c>
      <c r="C31" s="88">
        <v>4.38</v>
      </c>
      <c r="D31" s="88">
        <v>0.13</v>
      </c>
      <c r="E31" s="88">
        <v>76.22</v>
      </c>
      <c r="F31" s="88">
        <v>12.93</v>
      </c>
      <c r="G31" s="88">
        <v>2.98</v>
      </c>
      <c r="H31" s="88">
        <v>0.01</v>
      </c>
      <c r="I31" s="88">
        <f t="shared" si="0"/>
        <v>83.58</v>
      </c>
      <c r="J31" s="88">
        <f t="shared" si="1"/>
        <v>0.14000000000000001</v>
      </c>
      <c r="K31" s="88">
        <f t="shared" si="2"/>
        <v>96.65</v>
      </c>
      <c r="L31" s="88">
        <f t="shared" si="3"/>
        <v>3.3499999999999943</v>
      </c>
      <c r="M31" s="27">
        <v>1</v>
      </c>
      <c r="N31" s="27">
        <v>0</v>
      </c>
      <c r="O31" s="27">
        <v>0</v>
      </c>
      <c r="P31" s="27">
        <v>0</v>
      </c>
      <c r="Q31" s="27">
        <v>0</v>
      </c>
    </row>
    <row r="32" spans="1:17" ht="15.75" customHeight="1" x14ac:dyDescent="0.25">
      <c r="A32" s="27" t="s">
        <v>853</v>
      </c>
      <c r="B32" s="34" t="s">
        <v>635</v>
      </c>
      <c r="C32" s="88">
        <v>1.64</v>
      </c>
      <c r="D32" s="88">
        <v>13.51</v>
      </c>
      <c r="E32" s="88">
        <v>15.61</v>
      </c>
      <c r="F32" s="88">
        <v>3.09</v>
      </c>
      <c r="G32" s="88">
        <v>4.9000000000000004</v>
      </c>
      <c r="H32" s="88">
        <v>5.65</v>
      </c>
      <c r="I32" s="88">
        <f t="shared" si="0"/>
        <v>22.15</v>
      </c>
      <c r="J32" s="88">
        <f t="shared" si="1"/>
        <v>19.16</v>
      </c>
      <c r="K32" s="88">
        <f t="shared" si="2"/>
        <v>44.399999999999991</v>
      </c>
      <c r="L32" s="88">
        <f t="shared" si="3"/>
        <v>55.600000000000009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</row>
    <row r="33" spans="1:17" ht="15.75" customHeight="1" x14ac:dyDescent="0.25">
      <c r="A33" s="27" t="s">
        <v>815</v>
      </c>
      <c r="B33" s="27" t="s">
        <v>256</v>
      </c>
      <c r="C33" s="88">
        <v>0</v>
      </c>
      <c r="D33" s="88">
        <v>0.01</v>
      </c>
      <c r="E33" s="88">
        <v>0</v>
      </c>
      <c r="F33" s="88">
        <v>0.56999999999999995</v>
      </c>
      <c r="G33" s="88">
        <v>0</v>
      </c>
      <c r="H33" s="88">
        <v>0</v>
      </c>
      <c r="I33" s="88">
        <f t="shared" si="0"/>
        <v>0</v>
      </c>
      <c r="J33" s="88">
        <f t="shared" si="1"/>
        <v>0.01</v>
      </c>
      <c r="K33" s="88">
        <f t="shared" si="2"/>
        <v>0.57999999999999996</v>
      </c>
      <c r="L33" s="88">
        <f t="shared" si="3"/>
        <v>99.42</v>
      </c>
      <c r="M33" s="27">
        <v>0</v>
      </c>
      <c r="N33" s="27">
        <v>0</v>
      </c>
      <c r="O33" s="27">
        <v>1</v>
      </c>
      <c r="P33" s="27">
        <v>0</v>
      </c>
      <c r="Q33" s="27">
        <v>0</v>
      </c>
    </row>
    <row r="34" spans="1:17" ht="15.75" customHeight="1" x14ac:dyDescent="0.25">
      <c r="A34" s="27" t="s">
        <v>813</v>
      </c>
      <c r="B34" s="27" t="s">
        <v>98</v>
      </c>
      <c r="C34" s="88">
        <v>0</v>
      </c>
      <c r="D34" s="88">
        <v>0</v>
      </c>
      <c r="E34" s="88">
        <v>0</v>
      </c>
      <c r="F34" s="88">
        <v>6.72</v>
      </c>
      <c r="G34" s="88">
        <v>0</v>
      </c>
      <c r="H34" s="88">
        <v>0</v>
      </c>
      <c r="I34" s="88">
        <f t="shared" si="0"/>
        <v>0</v>
      </c>
      <c r="J34" s="88">
        <f t="shared" si="1"/>
        <v>0</v>
      </c>
      <c r="K34" s="88">
        <f t="shared" si="2"/>
        <v>6.72</v>
      </c>
      <c r="L34" s="88">
        <f t="shared" si="3"/>
        <v>93.28</v>
      </c>
      <c r="M34" s="27">
        <v>0</v>
      </c>
      <c r="N34" s="27">
        <v>0</v>
      </c>
      <c r="O34" s="27">
        <v>1</v>
      </c>
      <c r="P34" s="27">
        <v>0</v>
      </c>
      <c r="Q34" s="27">
        <v>0</v>
      </c>
    </row>
    <row r="35" spans="1:17" ht="15.75" customHeight="1" x14ac:dyDescent="0.25">
      <c r="A35" s="27" t="s">
        <v>814</v>
      </c>
      <c r="B35" s="27" t="s">
        <v>13</v>
      </c>
      <c r="C35" s="88">
        <v>0</v>
      </c>
      <c r="D35" s="88">
        <v>0.17</v>
      </c>
      <c r="E35" s="88">
        <v>0</v>
      </c>
      <c r="F35" s="88">
        <v>22.3</v>
      </c>
      <c r="G35" s="88">
        <v>0</v>
      </c>
      <c r="H35" s="88">
        <v>7.0000000000000007E-2</v>
      </c>
      <c r="I35" s="88">
        <f t="shared" si="0"/>
        <v>0</v>
      </c>
      <c r="J35" s="88">
        <f t="shared" si="1"/>
        <v>0.24000000000000002</v>
      </c>
      <c r="K35" s="88">
        <f t="shared" si="2"/>
        <v>22.540000000000003</v>
      </c>
      <c r="L35" s="88">
        <f t="shared" si="3"/>
        <v>77.459999999999994</v>
      </c>
      <c r="M35" s="27">
        <v>0</v>
      </c>
      <c r="N35" s="27">
        <v>0</v>
      </c>
      <c r="O35" s="27">
        <v>1</v>
      </c>
      <c r="P35" s="27">
        <v>0</v>
      </c>
      <c r="Q35" s="27">
        <v>0</v>
      </c>
    </row>
    <row r="36" spans="1:17" ht="15.75" customHeight="1" x14ac:dyDescent="0.25">
      <c r="A36" s="27" t="s">
        <v>874</v>
      </c>
      <c r="B36" s="27" t="s">
        <v>533</v>
      </c>
      <c r="C36" s="88">
        <v>4.22</v>
      </c>
      <c r="D36" s="88">
        <v>6.01</v>
      </c>
      <c r="E36" s="88">
        <v>79.44</v>
      </c>
      <c r="F36" s="88">
        <v>0.67</v>
      </c>
      <c r="G36" s="88">
        <v>1.52</v>
      </c>
      <c r="H36" s="88">
        <v>0.33</v>
      </c>
      <c r="I36" s="88">
        <f t="shared" si="0"/>
        <v>85.179999999999993</v>
      </c>
      <c r="J36" s="88">
        <f t="shared" si="1"/>
        <v>6.34</v>
      </c>
      <c r="K36" s="88">
        <f t="shared" si="2"/>
        <v>92.19</v>
      </c>
      <c r="L36" s="88">
        <f t="shared" si="3"/>
        <v>7.8100000000000023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</row>
    <row r="37" spans="1:17" ht="15.75" customHeight="1" x14ac:dyDescent="0.25">
      <c r="A37" s="27" t="s">
        <v>900</v>
      </c>
      <c r="B37" s="27" t="s">
        <v>129</v>
      </c>
      <c r="C37" s="88">
        <v>0.02</v>
      </c>
      <c r="D37" s="88">
        <v>8.93</v>
      </c>
      <c r="E37" s="88">
        <v>0.12</v>
      </c>
      <c r="F37" s="88">
        <v>0.09</v>
      </c>
      <c r="G37" s="88">
        <v>0.06</v>
      </c>
      <c r="H37" s="88">
        <v>4.6500000000000004</v>
      </c>
      <c r="I37" s="88">
        <f t="shared" ref="I37:I68" si="4">C37+E37+G37</f>
        <v>0.19999999999999998</v>
      </c>
      <c r="J37" s="88">
        <f t="shared" ref="J37:J68" si="5">D37+H37</f>
        <v>13.58</v>
      </c>
      <c r="K37" s="88">
        <f t="shared" ref="K37:K68" si="6">SUM(C37:H37)</f>
        <v>13.87</v>
      </c>
      <c r="L37" s="88">
        <f t="shared" ref="L37:L68" si="7">100-K37</f>
        <v>86.13</v>
      </c>
      <c r="M37" s="27">
        <v>1</v>
      </c>
      <c r="N37" s="27">
        <v>0</v>
      </c>
      <c r="O37" s="27">
        <v>0</v>
      </c>
      <c r="P37" s="27">
        <v>0</v>
      </c>
      <c r="Q37" s="27">
        <v>0</v>
      </c>
    </row>
    <row r="38" spans="1:17" ht="15.75" customHeight="1" x14ac:dyDescent="0.25">
      <c r="A38" s="27" t="s">
        <v>118</v>
      </c>
      <c r="B38" s="27" t="s">
        <v>119</v>
      </c>
      <c r="C38" s="88">
        <v>3.89</v>
      </c>
      <c r="D38" s="88">
        <v>7.24</v>
      </c>
      <c r="E38" s="88">
        <v>69.39</v>
      </c>
      <c r="F38" s="88">
        <v>4.67</v>
      </c>
      <c r="G38" s="88">
        <v>2.87</v>
      </c>
      <c r="H38" s="88">
        <v>0.81</v>
      </c>
      <c r="I38" s="88">
        <f t="shared" si="4"/>
        <v>76.150000000000006</v>
      </c>
      <c r="J38" s="88">
        <f t="shared" si="5"/>
        <v>8.0500000000000007</v>
      </c>
      <c r="K38" s="88">
        <f t="shared" si="6"/>
        <v>88.87</v>
      </c>
      <c r="L38" s="88">
        <f t="shared" si="7"/>
        <v>11.129999999999995</v>
      </c>
      <c r="M38" s="27">
        <v>1</v>
      </c>
      <c r="N38" s="27">
        <v>0</v>
      </c>
      <c r="O38" s="27">
        <v>0</v>
      </c>
      <c r="P38" s="27">
        <v>0</v>
      </c>
      <c r="Q38" s="27">
        <v>0</v>
      </c>
    </row>
    <row r="39" spans="1:17" ht="15.75" customHeight="1" x14ac:dyDescent="0.25">
      <c r="A39" s="27" t="s">
        <v>809</v>
      </c>
      <c r="B39" s="27" t="s">
        <v>115</v>
      </c>
      <c r="C39" s="88">
        <v>0.12</v>
      </c>
      <c r="D39" s="88">
        <v>0.08</v>
      </c>
      <c r="E39" s="88">
        <v>0.87</v>
      </c>
      <c r="F39" s="88">
        <v>3.44</v>
      </c>
      <c r="G39" s="88">
        <v>0.45</v>
      </c>
      <c r="H39" s="88">
        <v>0.04</v>
      </c>
      <c r="I39" s="88">
        <f t="shared" si="4"/>
        <v>1.44</v>
      </c>
      <c r="J39" s="88">
        <f t="shared" si="5"/>
        <v>0.12</v>
      </c>
      <c r="K39" s="88">
        <f t="shared" si="6"/>
        <v>5</v>
      </c>
      <c r="L39" s="88">
        <f t="shared" si="7"/>
        <v>95</v>
      </c>
      <c r="M39" s="27">
        <v>0</v>
      </c>
      <c r="N39" s="27">
        <v>0</v>
      </c>
      <c r="O39" s="27">
        <v>1</v>
      </c>
      <c r="P39" s="27">
        <v>0</v>
      </c>
      <c r="Q39" s="27">
        <v>0</v>
      </c>
    </row>
    <row r="40" spans="1:17" ht="15.75" customHeight="1" x14ac:dyDescent="0.25">
      <c r="A40" s="27" t="s">
        <v>34</v>
      </c>
      <c r="B40" s="27" t="s">
        <v>35</v>
      </c>
      <c r="C40" s="88">
        <v>0.09</v>
      </c>
      <c r="D40" s="88">
        <v>0</v>
      </c>
      <c r="E40" s="88">
        <v>0.63</v>
      </c>
      <c r="F40" s="88">
        <v>12.49</v>
      </c>
      <c r="G40" s="88">
        <v>0.32</v>
      </c>
      <c r="H40" s="88">
        <v>0</v>
      </c>
      <c r="I40" s="88">
        <f t="shared" si="4"/>
        <v>1.04</v>
      </c>
      <c r="J40" s="88">
        <f t="shared" si="5"/>
        <v>0</v>
      </c>
      <c r="K40" s="88">
        <f t="shared" si="6"/>
        <v>13.530000000000001</v>
      </c>
      <c r="L40" s="88">
        <f t="shared" si="7"/>
        <v>86.47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</row>
    <row r="41" spans="1:17" ht="15.75" customHeight="1" x14ac:dyDescent="0.25">
      <c r="A41" s="27" t="s">
        <v>810</v>
      </c>
      <c r="B41" s="27" t="s">
        <v>545</v>
      </c>
      <c r="C41" s="88">
        <v>0</v>
      </c>
      <c r="D41" s="88">
        <v>0.43</v>
      </c>
      <c r="E41" s="88">
        <v>0</v>
      </c>
      <c r="F41" s="88">
        <v>3.75</v>
      </c>
      <c r="G41" s="88">
        <v>0</v>
      </c>
      <c r="H41" s="88">
        <v>0.23</v>
      </c>
      <c r="I41" s="88">
        <f t="shared" si="4"/>
        <v>0</v>
      </c>
      <c r="J41" s="88">
        <f t="shared" si="5"/>
        <v>0.66</v>
      </c>
      <c r="K41" s="88">
        <f t="shared" si="6"/>
        <v>4.41</v>
      </c>
      <c r="L41" s="88">
        <f t="shared" si="7"/>
        <v>95.59</v>
      </c>
      <c r="M41" s="27">
        <v>0</v>
      </c>
      <c r="N41" s="27">
        <v>0</v>
      </c>
      <c r="O41" s="27">
        <v>1</v>
      </c>
      <c r="P41" s="27">
        <v>0</v>
      </c>
      <c r="Q41" s="27">
        <v>0</v>
      </c>
    </row>
    <row r="42" spans="1:17" ht="15.75" customHeight="1" x14ac:dyDescent="0.25">
      <c r="A42" s="27" t="s">
        <v>536</v>
      </c>
      <c r="B42" s="27" t="s">
        <v>537</v>
      </c>
      <c r="C42" s="88">
        <v>4.05</v>
      </c>
      <c r="D42" s="88">
        <v>0.65</v>
      </c>
      <c r="E42" s="88">
        <v>65.06</v>
      </c>
      <c r="F42" s="88">
        <v>0.95</v>
      </c>
      <c r="G42" s="88">
        <v>4.38</v>
      </c>
      <c r="H42" s="88">
        <v>0.11</v>
      </c>
      <c r="I42" s="88">
        <f t="shared" si="4"/>
        <v>73.489999999999995</v>
      </c>
      <c r="J42" s="88">
        <f t="shared" si="5"/>
        <v>0.76</v>
      </c>
      <c r="K42" s="88">
        <f t="shared" si="6"/>
        <v>75.2</v>
      </c>
      <c r="L42" s="88">
        <f t="shared" si="7"/>
        <v>24.799999999999997</v>
      </c>
      <c r="M42" s="27">
        <v>1</v>
      </c>
      <c r="N42" s="27">
        <v>0</v>
      </c>
      <c r="O42" s="27">
        <v>0</v>
      </c>
      <c r="P42" s="27">
        <v>0</v>
      </c>
      <c r="Q42" s="27">
        <v>0</v>
      </c>
    </row>
    <row r="43" spans="1:17" ht="15.75" customHeight="1" x14ac:dyDescent="0.25">
      <c r="A43" s="27" t="s">
        <v>898</v>
      </c>
      <c r="B43" s="27" t="s">
        <v>569</v>
      </c>
      <c r="C43" s="88">
        <v>0.01</v>
      </c>
      <c r="D43" s="88">
        <v>2.4500000000000002</v>
      </c>
      <c r="E43" s="88">
        <v>0.04</v>
      </c>
      <c r="F43" s="88">
        <v>29.12</v>
      </c>
      <c r="G43" s="88">
        <v>0.02</v>
      </c>
      <c r="H43" s="88">
        <v>0.9</v>
      </c>
      <c r="I43" s="88">
        <f t="shared" si="4"/>
        <v>7.0000000000000007E-2</v>
      </c>
      <c r="J43" s="88">
        <f t="shared" si="5"/>
        <v>3.35</v>
      </c>
      <c r="K43" s="88">
        <f t="shared" si="6"/>
        <v>32.54</v>
      </c>
      <c r="L43" s="88">
        <f t="shared" si="7"/>
        <v>67.460000000000008</v>
      </c>
      <c r="M43" s="27">
        <v>1</v>
      </c>
      <c r="N43" s="27">
        <v>1</v>
      </c>
      <c r="O43" s="27">
        <v>0</v>
      </c>
      <c r="P43" s="27">
        <v>0</v>
      </c>
      <c r="Q43" s="27">
        <v>0</v>
      </c>
    </row>
    <row r="44" spans="1:17" ht="15.75" customHeight="1" x14ac:dyDescent="0.25">
      <c r="A44" s="27" t="s">
        <v>554</v>
      </c>
      <c r="B44" s="27" t="s">
        <v>555</v>
      </c>
      <c r="C44" s="88">
        <v>0.09</v>
      </c>
      <c r="D44" s="88">
        <v>1.1100000000000001</v>
      </c>
      <c r="E44" s="88">
        <v>0.7</v>
      </c>
      <c r="F44" s="88">
        <v>2.06</v>
      </c>
      <c r="G44" s="88">
        <v>0.36</v>
      </c>
      <c r="H44" s="88">
        <v>0.56999999999999995</v>
      </c>
      <c r="I44" s="88">
        <f t="shared" si="4"/>
        <v>1.1499999999999999</v>
      </c>
      <c r="J44" s="88">
        <f t="shared" si="5"/>
        <v>1.6800000000000002</v>
      </c>
      <c r="K44" s="88">
        <f t="shared" si="6"/>
        <v>4.8900000000000006</v>
      </c>
      <c r="L44" s="88">
        <f t="shared" si="7"/>
        <v>95.11</v>
      </c>
      <c r="M44" s="27">
        <v>0</v>
      </c>
      <c r="N44" s="27">
        <v>0</v>
      </c>
      <c r="O44" s="27">
        <v>1</v>
      </c>
      <c r="P44" s="27">
        <v>0</v>
      </c>
      <c r="Q44" s="27">
        <v>0</v>
      </c>
    </row>
    <row r="45" spans="1:17" ht="15.75" customHeight="1" x14ac:dyDescent="0.25">
      <c r="A45" s="27" t="s">
        <v>811</v>
      </c>
      <c r="B45" s="27" t="s">
        <v>81</v>
      </c>
      <c r="C45" s="88">
        <v>0</v>
      </c>
      <c r="D45" s="88">
        <v>41.88</v>
      </c>
      <c r="E45" s="88">
        <v>0</v>
      </c>
      <c r="F45" s="88">
        <v>2.4700000000000002</v>
      </c>
      <c r="G45" s="88">
        <v>0</v>
      </c>
      <c r="H45" s="88">
        <v>20.14</v>
      </c>
      <c r="I45" s="88">
        <f t="shared" si="4"/>
        <v>0</v>
      </c>
      <c r="J45" s="88">
        <f t="shared" si="5"/>
        <v>62.02</v>
      </c>
      <c r="K45" s="88">
        <f t="shared" si="6"/>
        <v>64.490000000000009</v>
      </c>
      <c r="L45" s="88">
        <f t="shared" si="7"/>
        <v>35.509999999999991</v>
      </c>
      <c r="M45" s="27">
        <v>0</v>
      </c>
      <c r="N45" s="27">
        <v>0</v>
      </c>
      <c r="O45" s="27">
        <v>1</v>
      </c>
      <c r="P45" s="27">
        <v>0</v>
      </c>
      <c r="Q45" s="27">
        <v>0</v>
      </c>
    </row>
    <row r="46" spans="1:17" ht="15.75" customHeight="1" x14ac:dyDescent="0.25">
      <c r="A46" s="27" t="s">
        <v>816</v>
      </c>
      <c r="B46" s="27" t="s">
        <v>228</v>
      </c>
      <c r="C46" s="88">
        <v>0.03</v>
      </c>
      <c r="D46" s="88">
        <v>10.5</v>
      </c>
      <c r="E46" s="88">
        <v>0.21</v>
      </c>
      <c r="F46" s="88">
        <v>5.0999999999999996</v>
      </c>
      <c r="G46" s="88">
        <v>0.11</v>
      </c>
      <c r="H46" s="88">
        <v>5.15</v>
      </c>
      <c r="I46" s="88">
        <f t="shared" si="4"/>
        <v>0.35</v>
      </c>
      <c r="J46" s="88">
        <f t="shared" si="5"/>
        <v>15.65</v>
      </c>
      <c r="K46" s="88">
        <f t="shared" si="6"/>
        <v>21.1</v>
      </c>
      <c r="L46" s="88">
        <f t="shared" si="7"/>
        <v>78.900000000000006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</row>
    <row r="47" spans="1:17" ht="15.75" customHeight="1" x14ac:dyDescent="0.25">
      <c r="A47" s="27" t="s">
        <v>838</v>
      </c>
      <c r="B47" s="27" t="s">
        <v>239</v>
      </c>
      <c r="C47" s="88">
        <v>0.23</v>
      </c>
      <c r="D47" s="88">
        <v>0.39</v>
      </c>
      <c r="E47" s="88">
        <v>1.79</v>
      </c>
      <c r="F47" s="88">
        <v>3.37</v>
      </c>
      <c r="G47" s="88">
        <v>0.9</v>
      </c>
      <c r="H47" s="88">
        <v>0.2</v>
      </c>
      <c r="I47" s="88">
        <f t="shared" si="4"/>
        <v>2.92</v>
      </c>
      <c r="J47" s="88">
        <f t="shared" si="5"/>
        <v>0.59000000000000008</v>
      </c>
      <c r="K47" s="88">
        <f t="shared" si="6"/>
        <v>6.8800000000000008</v>
      </c>
      <c r="L47" s="88">
        <f t="shared" si="7"/>
        <v>93.12</v>
      </c>
      <c r="M47" s="27">
        <v>0</v>
      </c>
      <c r="N47" s="27">
        <v>0</v>
      </c>
      <c r="O47" s="27">
        <v>1</v>
      </c>
      <c r="P47" s="27">
        <v>0</v>
      </c>
      <c r="Q47" s="27">
        <v>0</v>
      </c>
    </row>
    <row r="48" spans="1:17" ht="15.75" customHeight="1" x14ac:dyDescent="0.25">
      <c r="A48" s="27" t="s">
        <v>849</v>
      </c>
      <c r="B48" s="27" t="s">
        <v>247</v>
      </c>
      <c r="C48" s="88">
        <v>0.11</v>
      </c>
      <c r="D48" s="88">
        <v>0.93</v>
      </c>
      <c r="E48" s="88">
        <v>0.79</v>
      </c>
      <c r="F48" s="88">
        <v>3.39</v>
      </c>
      <c r="G48" s="88">
        <v>0.42</v>
      </c>
      <c r="H48" s="88">
        <v>0.49</v>
      </c>
      <c r="I48" s="88">
        <f t="shared" si="4"/>
        <v>1.32</v>
      </c>
      <c r="J48" s="88">
        <f t="shared" si="5"/>
        <v>1.42</v>
      </c>
      <c r="K48" s="88">
        <f t="shared" si="6"/>
        <v>6.1300000000000008</v>
      </c>
      <c r="L48" s="88">
        <f t="shared" si="7"/>
        <v>93.87</v>
      </c>
      <c r="M48" s="27">
        <v>0</v>
      </c>
      <c r="N48" s="27">
        <v>0</v>
      </c>
      <c r="O48" s="27">
        <v>1</v>
      </c>
      <c r="P48" s="27">
        <v>0</v>
      </c>
      <c r="Q48" s="27">
        <v>0</v>
      </c>
    </row>
    <row r="49" spans="1:17" ht="15.75" customHeight="1" x14ac:dyDescent="0.25">
      <c r="A49" s="27" t="s">
        <v>274</v>
      </c>
      <c r="B49" s="27" t="s">
        <v>275</v>
      </c>
      <c r="C49" s="88">
        <v>0</v>
      </c>
      <c r="D49" s="88">
        <v>5.85</v>
      </c>
      <c r="E49" s="88">
        <v>0</v>
      </c>
      <c r="F49" s="88">
        <v>1.29</v>
      </c>
      <c r="G49" s="88">
        <v>0</v>
      </c>
      <c r="H49" s="88">
        <v>3.02</v>
      </c>
      <c r="I49" s="88">
        <f t="shared" si="4"/>
        <v>0</v>
      </c>
      <c r="J49" s="88">
        <f t="shared" si="5"/>
        <v>8.8699999999999992</v>
      </c>
      <c r="K49" s="88">
        <f t="shared" si="6"/>
        <v>10.16</v>
      </c>
      <c r="L49" s="88">
        <f t="shared" si="7"/>
        <v>89.84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</row>
    <row r="50" spans="1:17" ht="15.75" customHeight="1" x14ac:dyDescent="0.25">
      <c r="A50" s="27" t="s">
        <v>870</v>
      </c>
      <c r="B50" s="27" t="s">
        <v>340</v>
      </c>
      <c r="C50" s="88">
        <v>0</v>
      </c>
      <c r="D50" s="88">
        <v>0</v>
      </c>
      <c r="E50" s="88">
        <v>0.01</v>
      </c>
      <c r="F50" s="88">
        <v>0.13</v>
      </c>
      <c r="G50" s="88">
        <v>0</v>
      </c>
      <c r="H50" s="88">
        <v>0</v>
      </c>
      <c r="I50" s="88">
        <f t="shared" si="4"/>
        <v>0.01</v>
      </c>
      <c r="J50" s="88">
        <f t="shared" si="5"/>
        <v>0</v>
      </c>
      <c r="K50" s="88">
        <f t="shared" si="6"/>
        <v>0.14000000000000001</v>
      </c>
      <c r="L50" s="88">
        <f t="shared" si="7"/>
        <v>99.86</v>
      </c>
      <c r="M50" s="27">
        <v>0</v>
      </c>
      <c r="N50" s="27">
        <v>0</v>
      </c>
      <c r="O50" s="27">
        <v>1</v>
      </c>
      <c r="P50" s="27">
        <v>0</v>
      </c>
      <c r="Q50" s="27">
        <v>0</v>
      </c>
    </row>
    <row r="51" spans="1:17" ht="15.75" customHeight="1" x14ac:dyDescent="0.25">
      <c r="A51" s="27" t="s">
        <v>824</v>
      </c>
      <c r="B51" s="27" t="s">
        <v>289</v>
      </c>
      <c r="C51" s="88">
        <v>0</v>
      </c>
      <c r="D51" s="88">
        <v>8.4700000000000006</v>
      </c>
      <c r="E51" s="88">
        <v>0</v>
      </c>
      <c r="F51" s="88">
        <v>4.74</v>
      </c>
      <c r="G51" s="88">
        <v>0</v>
      </c>
      <c r="H51" s="88">
        <v>4.1900000000000004</v>
      </c>
      <c r="I51" s="88">
        <f t="shared" si="4"/>
        <v>0</v>
      </c>
      <c r="J51" s="88">
        <f t="shared" si="5"/>
        <v>12.66</v>
      </c>
      <c r="K51" s="88">
        <f t="shared" si="6"/>
        <v>17.400000000000002</v>
      </c>
      <c r="L51" s="88">
        <f t="shared" si="7"/>
        <v>82.6</v>
      </c>
      <c r="M51" s="27">
        <v>0</v>
      </c>
      <c r="N51" s="27">
        <v>0</v>
      </c>
      <c r="O51" s="27">
        <v>1</v>
      </c>
      <c r="P51" s="27">
        <v>0</v>
      </c>
      <c r="Q51" s="27">
        <v>0</v>
      </c>
    </row>
    <row r="52" spans="1:17" ht="15.75" customHeight="1" x14ac:dyDescent="0.25">
      <c r="A52" s="27" t="s">
        <v>831</v>
      </c>
      <c r="B52" s="27" t="s">
        <v>203</v>
      </c>
      <c r="C52" s="88">
        <v>0.01</v>
      </c>
      <c r="D52" s="88">
        <v>0.53</v>
      </c>
      <c r="E52" s="88">
        <v>0.06</v>
      </c>
      <c r="F52" s="88">
        <v>29.92</v>
      </c>
      <c r="G52" s="88">
        <v>0.03</v>
      </c>
      <c r="H52" s="88">
        <v>0.2</v>
      </c>
      <c r="I52" s="88">
        <f t="shared" si="4"/>
        <v>9.9999999999999992E-2</v>
      </c>
      <c r="J52" s="88">
        <f t="shared" si="5"/>
        <v>0.73</v>
      </c>
      <c r="K52" s="88">
        <f t="shared" si="6"/>
        <v>30.750000000000004</v>
      </c>
      <c r="L52" s="88">
        <f t="shared" si="7"/>
        <v>69.25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</row>
    <row r="53" spans="1:17" ht="15.75" customHeight="1" x14ac:dyDescent="0.25">
      <c r="A53" s="27" t="s">
        <v>825</v>
      </c>
      <c r="B53" s="27" t="s">
        <v>145</v>
      </c>
      <c r="C53" s="88">
        <v>0</v>
      </c>
      <c r="D53" s="88">
        <v>0.89</v>
      </c>
      <c r="E53" s="88">
        <v>0.02</v>
      </c>
      <c r="F53" s="88">
        <v>6.29</v>
      </c>
      <c r="G53" s="88">
        <v>0.01</v>
      </c>
      <c r="H53" s="88">
        <v>0.47</v>
      </c>
      <c r="I53" s="88">
        <f t="shared" si="4"/>
        <v>0.03</v>
      </c>
      <c r="J53" s="88">
        <f t="shared" si="5"/>
        <v>1.3599999999999999</v>
      </c>
      <c r="K53" s="88">
        <f t="shared" si="6"/>
        <v>7.68</v>
      </c>
      <c r="L53" s="88">
        <f t="shared" si="7"/>
        <v>92.32</v>
      </c>
      <c r="M53" s="27">
        <v>0</v>
      </c>
      <c r="N53" s="27">
        <v>0</v>
      </c>
      <c r="O53" s="27">
        <v>1</v>
      </c>
      <c r="P53" s="27">
        <v>0</v>
      </c>
      <c r="Q53" s="27">
        <v>0</v>
      </c>
    </row>
    <row r="54" spans="1:17" ht="15.75" customHeight="1" x14ac:dyDescent="0.25">
      <c r="A54" s="27" t="s">
        <v>842</v>
      </c>
      <c r="B54" s="27" t="s">
        <v>516</v>
      </c>
      <c r="C54" s="88">
        <v>0</v>
      </c>
      <c r="D54" s="88">
        <v>0.04</v>
      </c>
      <c r="E54" s="88">
        <v>0</v>
      </c>
      <c r="F54" s="88">
        <v>0.12</v>
      </c>
      <c r="G54" s="88">
        <v>0</v>
      </c>
      <c r="H54" s="88">
        <v>0.02</v>
      </c>
      <c r="I54" s="88">
        <f t="shared" si="4"/>
        <v>0</v>
      </c>
      <c r="J54" s="88">
        <f t="shared" si="5"/>
        <v>0.06</v>
      </c>
      <c r="K54" s="88">
        <f t="shared" si="6"/>
        <v>0.18</v>
      </c>
      <c r="L54" s="88">
        <f t="shared" si="7"/>
        <v>99.82</v>
      </c>
      <c r="M54" s="27">
        <v>0</v>
      </c>
      <c r="N54" s="27">
        <v>0</v>
      </c>
      <c r="O54" s="27">
        <v>1</v>
      </c>
      <c r="P54" s="27">
        <v>1</v>
      </c>
      <c r="Q54" s="27">
        <v>0</v>
      </c>
    </row>
    <row r="55" spans="1:17" ht="15.75" customHeight="1" x14ac:dyDescent="0.25">
      <c r="A55" s="27" t="s">
        <v>895</v>
      </c>
      <c r="B55" s="27" t="s">
        <v>69</v>
      </c>
      <c r="C55" s="88">
        <v>0</v>
      </c>
      <c r="D55" s="88">
        <v>0.27</v>
      </c>
      <c r="E55" s="88">
        <v>0.02</v>
      </c>
      <c r="F55" s="88">
        <v>9.76</v>
      </c>
      <c r="G55" s="88">
        <v>0.01</v>
      </c>
      <c r="H55" s="88">
        <v>0.14000000000000001</v>
      </c>
      <c r="I55" s="88">
        <f t="shared" si="4"/>
        <v>0.03</v>
      </c>
      <c r="J55" s="88">
        <f t="shared" si="5"/>
        <v>0.41000000000000003</v>
      </c>
      <c r="K55" s="88">
        <f t="shared" si="6"/>
        <v>10.200000000000001</v>
      </c>
      <c r="L55" s="88">
        <f t="shared" si="7"/>
        <v>89.8</v>
      </c>
      <c r="M55" s="27">
        <v>1</v>
      </c>
      <c r="N55" s="27">
        <v>0</v>
      </c>
      <c r="O55" s="27">
        <v>0</v>
      </c>
      <c r="P55" s="27">
        <v>0</v>
      </c>
      <c r="Q55" s="27">
        <v>0</v>
      </c>
    </row>
    <row r="56" spans="1:17" ht="15.75" customHeight="1" x14ac:dyDescent="0.25">
      <c r="A56" s="27" t="s">
        <v>827</v>
      </c>
      <c r="B56" s="27" t="s">
        <v>421</v>
      </c>
      <c r="C56" s="88">
        <v>0</v>
      </c>
      <c r="D56" s="88">
        <v>0.35</v>
      </c>
      <c r="E56" s="88">
        <v>0</v>
      </c>
      <c r="F56" s="88">
        <v>0.1</v>
      </c>
      <c r="G56" s="88">
        <v>0</v>
      </c>
      <c r="H56" s="88">
        <v>0.19</v>
      </c>
      <c r="I56" s="88">
        <f t="shared" si="4"/>
        <v>0</v>
      </c>
      <c r="J56" s="88">
        <f t="shared" si="5"/>
        <v>0.54</v>
      </c>
      <c r="K56" s="88">
        <f t="shared" si="6"/>
        <v>0.6399999999999999</v>
      </c>
      <c r="L56" s="88">
        <f t="shared" si="7"/>
        <v>99.36</v>
      </c>
      <c r="M56" s="27">
        <v>1</v>
      </c>
      <c r="N56" s="27">
        <v>0</v>
      </c>
      <c r="O56" s="27">
        <v>1</v>
      </c>
      <c r="P56" s="27">
        <v>0</v>
      </c>
      <c r="Q56" s="27">
        <v>0</v>
      </c>
    </row>
    <row r="57" spans="1:17" ht="15.75" customHeight="1" x14ac:dyDescent="0.25">
      <c r="A57" s="27" t="s">
        <v>828</v>
      </c>
      <c r="B57" s="27" t="s">
        <v>407</v>
      </c>
      <c r="C57" s="88">
        <v>0</v>
      </c>
      <c r="D57" s="88">
        <v>0.35</v>
      </c>
      <c r="E57" s="88">
        <v>0</v>
      </c>
      <c r="F57" s="88">
        <v>0.13</v>
      </c>
      <c r="G57" s="88">
        <v>0</v>
      </c>
      <c r="H57" s="88">
        <v>0.19</v>
      </c>
      <c r="I57" s="88">
        <f t="shared" si="4"/>
        <v>0</v>
      </c>
      <c r="J57" s="88">
        <f t="shared" si="5"/>
        <v>0.54</v>
      </c>
      <c r="K57" s="88">
        <f t="shared" si="6"/>
        <v>0.66999999999999993</v>
      </c>
      <c r="L57" s="88">
        <f t="shared" si="7"/>
        <v>99.33</v>
      </c>
      <c r="M57" s="27">
        <v>1</v>
      </c>
      <c r="N57" s="27">
        <v>0</v>
      </c>
      <c r="O57" s="27">
        <v>1</v>
      </c>
      <c r="P57" s="27">
        <v>0</v>
      </c>
      <c r="Q57" s="27">
        <v>0</v>
      </c>
    </row>
    <row r="58" spans="1:17" ht="15.75" customHeight="1" x14ac:dyDescent="0.25">
      <c r="A58" s="27" t="s">
        <v>829</v>
      </c>
      <c r="B58" s="27" t="s">
        <v>411</v>
      </c>
      <c r="C58" s="88">
        <v>0</v>
      </c>
      <c r="D58" s="88">
        <v>0.31</v>
      </c>
      <c r="E58" s="88">
        <v>0</v>
      </c>
      <c r="F58" s="88">
        <v>0.13</v>
      </c>
      <c r="G58" s="88">
        <v>0</v>
      </c>
      <c r="H58" s="88">
        <v>0.16</v>
      </c>
      <c r="I58" s="88">
        <f t="shared" si="4"/>
        <v>0</v>
      </c>
      <c r="J58" s="88">
        <f t="shared" si="5"/>
        <v>0.47</v>
      </c>
      <c r="K58" s="88">
        <f t="shared" si="6"/>
        <v>0.6</v>
      </c>
      <c r="L58" s="88">
        <f t="shared" si="7"/>
        <v>99.4</v>
      </c>
      <c r="M58" s="27">
        <v>1</v>
      </c>
      <c r="N58" s="27">
        <v>0</v>
      </c>
      <c r="O58" s="27">
        <v>1</v>
      </c>
      <c r="P58" s="27">
        <v>0</v>
      </c>
      <c r="Q58" s="27">
        <v>0</v>
      </c>
    </row>
    <row r="59" spans="1:17" ht="15.75" customHeight="1" x14ac:dyDescent="0.25">
      <c r="A59" s="27" t="s">
        <v>830</v>
      </c>
      <c r="B59" s="27" t="s">
        <v>494</v>
      </c>
      <c r="C59" s="88">
        <v>0</v>
      </c>
      <c r="D59" s="88">
        <v>0.41</v>
      </c>
      <c r="E59" s="88">
        <v>0</v>
      </c>
      <c r="F59" s="88">
        <v>1.23</v>
      </c>
      <c r="G59" s="88">
        <v>0</v>
      </c>
      <c r="H59" s="88">
        <v>0.22</v>
      </c>
      <c r="I59" s="88">
        <f t="shared" si="4"/>
        <v>0</v>
      </c>
      <c r="J59" s="88">
        <f t="shared" si="5"/>
        <v>0.63</v>
      </c>
      <c r="K59" s="88">
        <f t="shared" si="6"/>
        <v>1.8599999999999999</v>
      </c>
      <c r="L59" s="88">
        <f t="shared" si="7"/>
        <v>98.14</v>
      </c>
      <c r="M59" s="27">
        <v>1</v>
      </c>
      <c r="N59" s="27">
        <v>0</v>
      </c>
      <c r="O59" s="27">
        <v>1</v>
      </c>
      <c r="P59" s="27">
        <v>0</v>
      </c>
      <c r="Q59" s="27">
        <v>0</v>
      </c>
    </row>
    <row r="60" spans="1:17" ht="15.75" customHeight="1" x14ac:dyDescent="0.25">
      <c r="A60" s="27" t="s">
        <v>875</v>
      </c>
      <c r="B60" s="27" t="s">
        <v>160</v>
      </c>
      <c r="C60" s="88">
        <v>0.34</v>
      </c>
      <c r="D60" s="88">
        <v>0.04</v>
      </c>
      <c r="E60" s="88">
        <v>2.04</v>
      </c>
      <c r="F60" s="88">
        <v>21.81</v>
      </c>
      <c r="G60" s="88">
        <v>1.01</v>
      </c>
      <c r="H60" s="88">
        <v>0.02</v>
      </c>
      <c r="I60" s="88">
        <f t="shared" si="4"/>
        <v>3.3899999999999997</v>
      </c>
      <c r="J60" s="88">
        <f t="shared" si="5"/>
        <v>0.06</v>
      </c>
      <c r="K60" s="88">
        <f t="shared" si="6"/>
        <v>25.259999999999998</v>
      </c>
      <c r="L60" s="88">
        <f t="shared" si="7"/>
        <v>74.740000000000009</v>
      </c>
      <c r="M60" s="27">
        <v>0</v>
      </c>
      <c r="N60" s="27">
        <v>0</v>
      </c>
      <c r="O60" s="27">
        <v>1</v>
      </c>
      <c r="P60" s="27">
        <v>0</v>
      </c>
      <c r="Q60" s="27">
        <v>0</v>
      </c>
    </row>
    <row r="61" spans="1:17" ht="15.75" customHeight="1" x14ac:dyDescent="0.25">
      <c r="A61" s="27" t="s">
        <v>867</v>
      </c>
      <c r="B61" s="27" t="s">
        <v>95</v>
      </c>
      <c r="C61" s="88">
        <v>4.3499999999999996</v>
      </c>
      <c r="D61" s="88">
        <v>0.03</v>
      </c>
      <c r="E61" s="88">
        <v>74.09</v>
      </c>
      <c r="F61" s="88">
        <v>1.17</v>
      </c>
      <c r="G61" s="88">
        <v>3.13</v>
      </c>
      <c r="H61" s="88">
        <v>0</v>
      </c>
      <c r="I61" s="88">
        <f t="shared" si="4"/>
        <v>81.569999999999993</v>
      </c>
      <c r="J61" s="88">
        <f t="shared" si="5"/>
        <v>0.03</v>
      </c>
      <c r="K61" s="88">
        <f t="shared" si="6"/>
        <v>82.77</v>
      </c>
      <c r="L61" s="88">
        <f t="shared" si="7"/>
        <v>17.230000000000004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</row>
    <row r="62" spans="1:17" ht="15.75" customHeight="1" x14ac:dyDescent="0.25">
      <c r="A62" s="27" t="s">
        <v>823</v>
      </c>
      <c r="B62" s="27" t="s">
        <v>311</v>
      </c>
      <c r="C62" s="88">
        <v>0.42</v>
      </c>
      <c r="D62" s="88">
        <v>0</v>
      </c>
      <c r="E62" s="88">
        <v>3.1</v>
      </c>
      <c r="F62" s="88">
        <v>6.48</v>
      </c>
      <c r="G62" s="88">
        <v>1.51</v>
      </c>
      <c r="H62" s="88">
        <v>0</v>
      </c>
      <c r="I62" s="88">
        <f t="shared" si="4"/>
        <v>5.03</v>
      </c>
      <c r="J62" s="88">
        <f t="shared" si="5"/>
        <v>0</v>
      </c>
      <c r="K62" s="88">
        <f t="shared" si="6"/>
        <v>11.51</v>
      </c>
      <c r="L62" s="88">
        <f t="shared" si="7"/>
        <v>88.49</v>
      </c>
      <c r="M62" s="27">
        <v>0</v>
      </c>
      <c r="N62" s="27">
        <v>0</v>
      </c>
      <c r="O62" s="27">
        <v>1</v>
      </c>
      <c r="P62" s="27">
        <v>0</v>
      </c>
      <c r="Q62" s="27">
        <v>0</v>
      </c>
    </row>
    <row r="63" spans="1:17" ht="15.75" customHeight="1" x14ac:dyDescent="0.25">
      <c r="A63" s="27" t="s">
        <v>832</v>
      </c>
      <c r="B63" s="27" t="s">
        <v>292</v>
      </c>
      <c r="C63" s="88">
        <v>3.97</v>
      </c>
      <c r="D63" s="88">
        <v>11.17</v>
      </c>
      <c r="E63" s="88">
        <v>79.72</v>
      </c>
      <c r="F63" s="88">
        <v>0.14000000000000001</v>
      </c>
      <c r="G63" s="88">
        <v>0.8</v>
      </c>
      <c r="H63" s="88">
        <v>0.35</v>
      </c>
      <c r="I63" s="88">
        <f t="shared" si="4"/>
        <v>84.49</v>
      </c>
      <c r="J63" s="88">
        <f t="shared" si="5"/>
        <v>11.52</v>
      </c>
      <c r="K63" s="88">
        <f t="shared" si="6"/>
        <v>96.149999999999991</v>
      </c>
      <c r="L63" s="88">
        <f t="shared" si="7"/>
        <v>3.8500000000000085</v>
      </c>
      <c r="M63" s="27">
        <v>0</v>
      </c>
      <c r="N63" s="27">
        <v>0</v>
      </c>
      <c r="O63" s="27">
        <v>0</v>
      </c>
      <c r="P63" s="27">
        <v>0</v>
      </c>
      <c r="Q63" s="27">
        <v>1</v>
      </c>
    </row>
    <row r="64" spans="1:17" ht="15.75" customHeight="1" x14ac:dyDescent="0.25">
      <c r="A64" s="27" t="s">
        <v>485</v>
      </c>
      <c r="B64" s="27" t="s">
        <v>486</v>
      </c>
      <c r="C64" s="88">
        <v>0</v>
      </c>
      <c r="D64" s="88">
        <v>0.01</v>
      </c>
      <c r="E64" s="88">
        <v>0.02</v>
      </c>
      <c r="F64" s="88">
        <v>12.58</v>
      </c>
      <c r="G64" s="88">
        <v>0.01</v>
      </c>
      <c r="H64" s="88">
        <v>0</v>
      </c>
      <c r="I64" s="88">
        <f t="shared" si="4"/>
        <v>0.03</v>
      </c>
      <c r="J64" s="88">
        <f t="shared" si="5"/>
        <v>0.01</v>
      </c>
      <c r="K64" s="88">
        <f t="shared" si="6"/>
        <v>12.62</v>
      </c>
      <c r="L64" s="88">
        <f t="shared" si="7"/>
        <v>87.38</v>
      </c>
      <c r="M64" s="27">
        <v>1</v>
      </c>
      <c r="N64" s="27">
        <v>0</v>
      </c>
      <c r="O64" s="27">
        <v>0</v>
      </c>
      <c r="P64" s="27">
        <v>0</v>
      </c>
      <c r="Q64" s="27">
        <v>0</v>
      </c>
    </row>
    <row r="65" spans="1:17" ht="15.75" customHeight="1" x14ac:dyDescent="0.25">
      <c r="A65" s="27" t="s">
        <v>833</v>
      </c>
      <c r="B65" s="27" t="s">
        <v>39</v>
      </c>
      <c r="C65" s="88">
        <v>0.1</v>
      </c>
      <c r="D65" s="88">
        <v>0.39</v>
      </c>
      <c r="E65" s="88">
        <v>0.62</v>
      </c>
      <c r="F65" s="88">
        <v>17.53</v>
      </c>
      <c r="G65" s="27">
        <v>0.32</v>
      </c>
      <c r="H65" s="88">
        <v>0.17</v>
      </c>
      <c r="I65" s="88">
        <f t="shared" si="4"/>
        <v>1.04</v>
      </c>
      <c r="J65" s="88">
        <f t="shared" si="5"/>
        <v>0.56000000000000005</v>
      </c>
      <c r="K65" s="88">
        <f t="shared" si="6"/>
        <v>19.130000000000003</v>
      </c>
      <c r="L65" s="88">
        <f t="shared" si="7"/>
        <v>80.87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</row>
    <row r="66" spans="1:17" ht="15.75" customHeight="1" x14ac:dyDescent="0.25">
      <c r="A66" s="27" t="s">
        <v>501</v>
      </c>
      <c r="B66" s="27" t="s">
        <v>502</v>
      </c>
      <c r="C66" s="88">
        <v>0.03</v>
      </c>
      <c r="D66" s="88">
        <v>0.01</v>
      </c>
      <c r="E66" s="88">
        <v>0.19</v>
      </c>
      <c r="F66" s="88">
        <v>3.47</v>
      </c>
      <c r="G66" s="88">
        <v>0.1</v>
      </c>
      <c r="H66" s="88">
        <v>0</v>
      </c>
      <c r="I66" s="88">
        <f t="shared" si="4"/>
        <v>0.32</v>
      </c>
      <c r="J66" s="88">
        <f t="shared" si="5"/>
        <v>0.01</v>
      </c>
      <c r="K66" s="88">
        <f t="shared" si="6"/>
        <v>3.8000000000000003</v>
      </c>
      <c r="L66" s="88">
        <f t="shared" si="7"/>
        <v>96.2</v>
      </c>
      <c r="M66" s="27">
        <v>1</v>
      </c>
      <c r="N66" s="27">
        <v>0</v>
      </c>
      <c r="O66" s="27">
        <v>0</v>
      </c>
      <c r="P66" s="27">
        <v>0</v>
      </c>
      <c r="Q66" s="27">
        <v>0</v>
      </c>
    </row>
    <row r="67" spans="1:17" ht="15.75" customHeight="1" x14ac:dyDescent="0.25">
      <c r="A67" s="27" t="s">
        <v>848</v>
      </c>
      <c r="B67" s="27" t="s">
        <v>279</v>
      </c>
      <c r="C67" s="88">
        <v>0.02</v>
      </c>
      <c r="D67" s="88">
        <v>0.62</v>
      </c>
      <c r="E67" s="88">
        <v>0.14000000000000001</v>
      </c>
      <c r="F67" s="88">
        <v>5.39</v>
      </c>
      <c r="G67" s="88">
        <v>7.0000000000000007E-2</v>
      </c>
      <c r="H67" s="88">
        <v>0.31</v>
      </c>
      <c r="I67" s="88">
        <f t="shared" si="4"/>
        <v>0.23</v>
      </c>
      <c r="J67" s="88">
        <f t="shared" si="5"/>
        <v>0.92999999999999994</v>
      </c>
      <c r="K67" s="88">
        <f t="shared" si="6"/>
        <v>6.55</v>
      </c>
      <c r="L67" s="88">
        <f t="shared" si="7"/>
        <v>93.45</v>
      </c>
      <c r="M67" s="27">
        <v>0</v>
      </c>
      <c r="N67" s="27">
        <v>0</v>
      </c>
      <c r="O67" s="27">
        <v>1</v>
      </c>
      <c r="P67" s="27">
        <v>0</v>
      </c>
      <c r="Q67" s="27">
        <v>0</v>
      </c>
    </row>
    <row r="68" spans="1:17" ht="15.75" customHeight="1" x14ac:dyDescent="0.25">
      <c r="A68" s="27" t="s">
        <v>834</v>
      </c>
      <c r="B68" s="27" t="s">
        <v>189</v>
      </c>
      <c r="C68" s="88">
        <v>0.04</v>
      </c>
      <c r="D68" s="88">
        <v>0.5</v>
      </c>
      <c r="E68" s="88">
        <v>0.28999999999999998</v>
      </c>
      <c r="F68" s="88">
        <v>16.989999999999998</v>
      </c>
      <c r="G68" s="88">
        <v>0.15</v>
      </c>
      <c r="H68" s="88">
        <v>0.26</v>
      </c>
      <c r="I68" s="88">
        <f t="shared" si="4"/>
        <v>0.48</v>
      </c>
      <c r="J68" s="88">
        <f t="shared" si="5"/>
        <v>0.76</v>
      </c>
      <c r="K68" s="88">
        <f t="shared" si="6"/>
        <v>18.23</v>
      </c>
      <c r="L68" s="88">
        <f t="shared" si="7"/>
        <v>81.77</v>
      </c>
      <c r="M68" s="27">
        <v>0</v>
      </c>
      <c r="N68" s="27">
        <v>0</v>
      </c>
      <c r="O68" s="27">
        <v>1</v>
      </c>
      <c r="P68" s="27">
        <v>0</v>
      </c>
      <c r="Q68" s="27">
        <v>0</v>
      </c>
    </row>
    <row r="69" spans="1:17" ht="15.75" customHeight="1" x14ac:dyDescent="0.25">
      <c r="A69" s="27" t="s">
        <v>835</v>
      </c>
      <c r="B69" s="27" t="s">
        <v>171</v>
      </c>
      <c r="C69" s="88">
        <v>0</v>
      </c>
      <c r="D69" s="88">
        <v>0.69</v>
      </c>
      <c r="E69" s="88">
        <v>0</v>
      </c>
      <c r="F69" s="88">
        <v>56.88</v>
      </c>
      <c r="G69" s="88">
        <v>0</v>
      </c>
      <c r="H69" s="88">
        <v>0.08</v>
      </c>
      <c r="I69" s="88">
        <f t="shared" ref="I69:I100" si="8">C69+E69+G69</f>
        <v>0</v>
      </c>
      <c r="J69" s="88">
        <f t="shared" ref="J69:J100" si="9">D69+H69</f>
        <v>0.76999999999999991</v>
      </c>
      <c r="K69" s="88">
        <f t="shared" ref="K69:K100" si="10">SUM(C69:H69)</f>
        <v>57.65</v>
      </c>
      <c r="L69" s="88">
        <f t="shared" ref="L69:L100" si="11">100-K69</f>
        <v>42.35</v>
      </c>
      <c r="M69" s="27">
        <v>0</v>
      </c>
      <c r="N69" s="27">
        <v>0</v>
      </c>
      <c r="O69" s="27">
        <v>1</v>
      </c>
      <c r="P69" s="27">
        <v>0</v>
      </c>
      <c r="Q69" s="27">
        <v>0</v>
      </c>
    </row>
    <row r="70" spans="1:17" ht="15.75" customHeight="1" x14ac:dyDescent="0.25">
      <c r="A70" s="27" t="s">
        <v>847</v>
      </c>
      <c r="B70" s="27" t="s">
        <v>522</v>
      </c>
      <c r="C70" s="88">
        <v>0</v>
      </c>
      <c r="D70" s="88">
        <v>0.05</v>
      </c>
      <c r="E70" s="88">
        <v>0</v>
      </c>
      <c r="F70" s="88">
        <v>2.8</v>
      </c>
      <c r="G70" s="88">
        <v>0</v>
      </c>
      <c r="H70" s="88">
        <v>0.03</v>
      </c>
      <c r="I70" s="88">
        <f t="shared" si="8"/>
        <v>0</v>
      </c>
      <c r="J70" s="88">
        <f t="shared" si="9"/>
        <v>0.08</v>
      </c>
      <c r="K70" s="88">
        <f t="shared" si="10"/>
        <v>2.8799999999999994</v>
      </c>
      <c r="L70" s="88">
        <f t="shared" si="11"/>
        <v>97.12</v>
      </c>
      <c r="M70" s="27">
        <v>0</v>
      </c>
      <c r="N70" s="27">
        <v>0</v>
      </c>
      <c r="O70" s="27">
        <v>1</v>
      </c>
      <c r="P70" s="27">
        <v>1</v>
      </c>
      <c r="Q70" s="27">
        <v>0</v>
      </c>
    </row>
    <row r="71" spans="1:17" ht="15.75" customHeight="1" x14ac:dyDescent="0.25">
      <c r="A71" s="27" t="s">
        <v>897</v>
      </c>
      <c r="B71" s="27" t="s">
        <v>73</v>
      </c>
      <c r="C71" s="88">
        <v>0</v>
      </c>
      <c r="D71" s="88">
        <v>2.75</v>
      </c>
      <c r="E71" s="88">
        <v>0</v>
      </c>
      <c r="F71" s="88">
        <v>6.44</v>
      </c>
      <c r="G71" s="88">
        <v>0</v>
      </c>
      <c r="H71" s="88">
        <v>1.34</v>
      </c>
      <c r="I71" s="88">
        <f t="shared" si="8"/>
        <v>0</v>
      </c>
      <c r="J71" s="88">
        <f t="shared" si="9"/>
        <v>4.09</v>
      </c>
      <c r="K71" s="88">
        <f t="shared" si="10"/>
        <v>10.530000000000001</v>
      </c>
      <c r="L71" s="88">
        <f t="shared" si="11"/>
        <v>89.47</v>
      </c>
      <c r="M71" s="27">
        <v>1</v>
      </c>
      <c r="N71" s="27">
        <v>0</v>
      </c>
      <c r="O71" s="27">
        <v>0</v>
      </c>
      <c r="P71" s="27">
        <v>0</v>
      </c>
      <c r="Q71" s="27">
        <v>0</v>
      </c>
    </row>
    <row r="72" spans="1:17" ht="15.75" customHeight="1" x14ac:dyDescent="0.25">
      <c r="A72" s="27" t="s">
        <v>899</v>
      </c>
      <c r="B72" s="27" t="s">
        <v>389</v>
      </c>
      <c r="C72" s="88">
        <v>0</v>
      </c>
      <c r="D72" s="88">
        <v>0.04</v>
      </c>
      <c r="E72" s="27">
        <v>0.02</v>
      </c>
      <c r="F72" s="88">
        <v>4.1399999999999997</v>
      </c>
      <c r="G72" s="27">
        <v>0.01</v>
      </c>
      <c r="H72" s="88">
        <v>0.02</v>
      </c>
      <c r="I72" s="88">
        <f t="shared" si="8"/>
        <v>0.03</v>
      </c>
      <c r="J72" s="88">
        <f t="shared" si="9"/>
        <v>0.06</v>
      </c>
      <c r="K72" s="88">
        <f t="shared" si="10"/>
        <v>4.2299999999999986</v>
      </c>
      <c r="L72" s="88">
        <f t="shared" si="11"/>
        <v>95.77</v>
      </c>
      <c r="M72" s="27">
        <v>1</v>
      </c>
      <c r="N72" s="27">
        <v>1</v>
      </c>
      <c r="O72" s="27">
        <v>0</v>
      </c>
      <c r="P72" s="27">
        <v>0</v>
      </c>
      <c r="Q72" s="27">
        <v>0</v>
      </c>
    </row>
    <row r="73" spans="1:17" ht="15.75" customHeight="1" x14ac:dyDescent="0.25">
      <c r="A73" s="27" t="s">
        <v>887</v>
      </c>
      <c r="B73" s="27" t="s">
        <v>381</v>
      </c>
      <c r="C73" s="88">
        <v>3.37</v>
      </c>
      <c r="D73" s="88">
        <v>0.01</v>
      </c>
      <c r="E73" s="88">
        <v>39.17</v>
      </c>
      <c r="F73" s="88">
        <v>10.199999999999999</v>
      </c>
      <c r="G73" s="88">
        <v>5.78</v>
      </c>
      <c r="H73" s="88">
        <v>0</v>
      </c>
      <c r="I73" s="88">
        <f t="shared" si="8"/>
        <v>48.32</v>
      </c>
      <c r="J73" s="88">
        <f t="shared" si="9"/>
        <v>0.01</v>
      </c>
      <c r="K73" s="88">
        <f t="shared" si="10"/>
        <v>58.53</v>
      </c>
      <c r="L73" s="88">
        <f t="shared" si="11"/>
        <v>41.47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</row>
    <row r="74" spans="1:17" ht="15.75" customHeight="1" x14ac:dyDescent="0.25">
      <c r="A74" s="27" t="s">
        <v>837</v>
      </c>
      <c r="B74" s="27" t="s">
        <v>327</v>
      </c>
      <c r="C74" s="88">
        <v>0</v>
      </c>
      <c r="D74" s="88">
        <v>0.52</v>
      </c>
      <c r="E74" s="88">
        <v>0</v>
      </c>
      <c r="F74" s="88">
        <v>3.67</v>
      </c>
      <c r="G74" s="88">
        <v>0</v>
      </c>
      <c r="H74" s="88">
        <v>0.27</v>
      </c>
      <c r="I74" s="88">
        <f t="shared" si="8"/>
        <v>0</v>
      </c>
      <c r="J74" s="88">
        <f t="shared" si="9"/>
        <v>0.79</v>
      </c>
      <c r="K74" s="88">
        <f t="shared" si="10"/>
        <v>4.4599999999999991</v>
      </c>
      <c r="L74" s="88">
        <f t="shared" si="11"/>
        <v>95.54</v>
      </c>
      <c r="M74" s="27">
        <v>0</v>
      </c>
      <c r="N74" s="27">
        <v>0</v>
      </c>
      <c r="O74" s="27">
        <v>1</v>
      </c>
      <c r="P74" s="27">
        <v>1</v>
      </c>
      <c r="Q74" s="27">
        <v>0</v>
      </c>
    </row>
    <row r="75" spans="1:17" ht="15.75" customHeight="1" x14ac:dyDescent="0.25">
      <c r="A75" s="27" t="s">
        <v>836</v>
      </c>
      <c r="B75" s="27" t="s">
        <v>575</v>
      </c>
      <c r="C75" s="88">
        <v>0</v>
      </c>
      <c r="D75" s="88">
        <v>0</v>
      </c>
      <c r="E75" s="88">
        <v>0</v>
      </c>
      <c r="F75" s="88">
        <v>22.36</v>
      </c>
      <c r="G75" s="88">
        <v>0</v>
      </c>
      <c r="H75" s="88">
        <v>0</v>
      </c>
      <c r="I75" s="88">
        <f t="shared" si="8"/>
        <v>0</v>
      </c>
      <c r="J75" s="88">
        <f t="shared" si="9"/>
        <v>0</v>
      </c>
      <c r="K75" s="88">
        <f t="shared" si="10"/>
        <v>22.36</v>
      </c>
      <c r="L75" s="88">
        <f t="shared" si="11"/>
        <v>77.64</v>
      </c>
      <c r="M75" s="27">
        <v>0</v>
      </c>
      <c r="N75" s="27">
        <v>0</v>
      </c>
      <c r="O75" s="27">
        <v>1</v>
      </c>
      <c r="P75" s="27">
        <v>1</v>
      </c>
      <c r="Q75" s="27">
        <v>0</v>
      </c>
    </row>
    <row r="76" spans="1:17" ht="15.75" customHeight="1" x14ac:dyDescent="0.25">
      <c r="A76" s="27" t="s">
        <v>846</v>
      </c>
      <c r="B76" s="27" t="s">
        <v>330</v>
      </c>
      <c r="C76" s="88">
        <v>0</v>
      </c>
      <c r="D76" s="88">
        <v>0.68</v>
      </c>
      <c r="E76" s="88">
        <v>0</v>
      </c>
      <c r="F76" s="88">
        <v>0.11</v>
      </c>
      <c r="G76" s="88">
        <v>0</v>
      </c>
      <c r="H76" s="88">
        <v>0.36</v>
      </c>
      <c r="I76" s="88">
        <f t="shared" si="8"/>
        <v>0</v>
      </c>
      <c r="J76" s="88">
        <f t="shared" si="9"/>
        <v>1.04</v>
      </c>
      <c r="K76" s="88">
        <f t="shared" si="10"/>
        <v>1.1499999999999999</v>
      </c>
      <c r="L76" s="88">
        <f t="shared" si="11"/>
        <v>98.85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</row>
    <row r="77" spans="1:17" ht="15.75" customHeight="1" x14ac:dyDescent="0.25">
      <c r="A77" s="27" t="s">
        <v>890</v>
      </c>
      <c r="B77" s="27" t="s">
        <v>425</v>
      </c>
      <c r="C77" s="88">
        <v>0</v>
      </c>
      <c r="D77" s="88">
        <v>0.65</v>
      </c>
      <c r="E77" s="88">
        <v>0</v>
      </c>
      <c r="F77" s="88">
        <v>56.91</v>
      </c>
      <c r="G77" s="88">
        <v>0</v>
      </c>
      <c r="H77" s="88">
        <v>0.08</v>
      </c>
      <c r="I77" s="88">
        <f t="shared" si="8"/>
        <v>0</v>
      </c>
      <c r="J77" s="88">
        <f t="shared" si="9"/>
        <v>0.73</v>
      </c>
      <c r="K77" s="88">
        <f t="shared" si="10"/>
        <v>57.639999999999993</v>
      </c>
      <c r="L77" s="88">
        <f t="shared" si="11"/>
        <v>42.360000000000007</v>
      </c>
      <c r="M77" s="27">
        <v>0</v>
      </c>
      <c r="N77" s="27">
        <v>0</v>
      </c>
      <c r="O77" s="27">
        <v>1</v>
      </c>
      <c r="P77" s="27">
        <v>1</v>
      </c>
      <c r="Q77" s="27">
        <v>0</v>
      </c>
    </row>
    <row r="78" spans="1:17" ht="15.75" customHeight="1" x14ac:dyDescent="0.25">
      <c r="A78" s="27" t="s">
        <v>481</v>
      </c>
      <c r="B78" s="27" t="s">
        <v>482</v>
      </c>
      <c r="C78" s="88">
        <v>0.79</v>
      </c>
      <c r="D78" s="88">
        <v>0</v>
      </c>
      <c r="E78" s="88">
        <v>5.91</v>
      </c>
      <c r="F78" s="88">
        <v>6.27</v>
      </c>
      <c r="G78" s="88">
        <v>2.68</v>
      </c>
      <c r="H78" s="88">
        <v>0</v>
      </c>
      <c r="I78" s="88">
        <f t="shared" si="8"/>
        <v>9.3800000000000008</v>
      </c>
      <c r="J78" s="88">
        <f t="shared" si="9"/>
        <v>0</v>
      </c>
      <c r="K78" s="88">
        <f t="shared" si="10"/>
        <v>15.649999999999999</v>
      </c>
      <c r="L78" s="88">
        <f t="shared" si="11"/>
        <v>84.35</v>
      </c>
      <c r="M78" s="27">
        <v>0</v>
      </c>
      <c r="N78" s="27">
        <v>0</v>
      </c>
      <c r="O78" s="27">
        <v>1</v>
      </c>
      <c r="P78" s="27">
        <v>0</v>
      </c>
      <c r="Q78" s="27">
        <v>0</v>
      </c>
    </row>
    <row r="79" spans="1:17" ht="15.75" customHeight="1" x14ac:dyDescent="0.25">
      <c r="A79" s="27" t="s">
        <v>839</v>
      </c>
      <c r="B79" s="27" t="s">
        <v>221</v>
      </c>
      <c r="C79" s="88">
        <v>4</v>
      </c>
      <c r="D79" s="88">
        <v>4.82</v>
      </c>
      <c r="E79" s="88">
        <v>69.569999999999993</v>
      </c>
      <c r="F79" s="88">
        <v>3.26</v>
      </c>
      <c r="G79" s="88">
        <v>3.2</v>
      </c>
      <c r="H79" s="88">
        <v>0.57999999999999996</v>
      </c>
      <c r="I79" s="88">
        <f t="shared" si="8"/>
        <v>76.77</v>
      </c>
      <c r="J79" s="88">
        <f t="shared" si="9"/>
        <v>5.4</v>
      </c>
      <c r="K79" s="88">
        <f t="shared" si="10"/>
        <v>85.429999999999993</v>
      </c>
      <c r="L79" s="88">
        <f t="shared" si="11"/>
        <v>14.570000000000007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</row>
    <row r="80" spans="1:17" ht="15.75" customHeight="1" x14ac:dyDescent="0.25">
      <c r="A80" s="27" t="s">
        <v>841</v>
      </c>
      <c r="B80" s="27" t="s">
        <v>265</v>
      </c>
      <c r="C80" s="88">
        <v>0.02</v>
      </c>
      <c r="D80" s="88">
        <v>0.26</v>
      </c>
      <c r="E80" s="88">
        <v>0.13</v>
      </c>
      <c r="F80" s="88">
        <v>12.52</v>
      </c>
      <c r="G80" s="88">
        <v>7.0000000000000007E-2</v>
      </c>
      <c r="H80" s="88">
        <v>0.12</v>
      </c>
      <c r="I80" s="88">
        <f t="shared" si="8"/>
        <v>0.22</v>
      </c>
      <c r="J80" s="88">
        <f t="shared" si="9"/>
        <v>0.38</v>
      </c>
      <c r="K80" s="88">
        <f t="shared" si="10"/>
        <v>13.12</v>
      </c>
      <c r="L80" s="88">
        <f t="shared" si="11"/>
        <v>86.88</v>
      </c>
      <c r="M80" s="27">
        <v>1</v>
      </c>
      <c r="N80" s="27">
        <v>0</v>
      </c>
      <c r="O80" s="27">
        <v>1</v>
      </c>
      <c r="P80" s="27">
        <v>0</v>
      </c>
      <c r="Q80" s="27">
        <v>0</v>
      </c>
    </row>
    <row r="81" spans="1:17" ht="15.75" customHeight="1" x14ac:dyDescent="0.25">
      <c r="A81" s="27" t="s">
        <v>284</v>
      </c>
      <c r="B81" s="27" t="s">
        <v>285</v>
      </c>
      <c r="C81" s="88">
        <v>0.01</v>
      </c>
      <c r="D81" s="88">
        <v>0</v>
      </c>
      <c r="E81" s="88">
        <v>0.01</v>
      </c>
      <c r="F81" s="88">
        <v>6.71</v>
      </c>
      <c r="G81" s="88">
        <v>0.05</v>
      </c>
      <c r="H81" s="88">
        <v>0</v>
      </c>
      <c r="I81" s="88">
        <f t="shared" si="8"/>
        <v>7.0000000000000007E-2</v>
      </c>
      <c r="J81" s="88">
        <f t="shared" si="9"/>
        <v>0</v>
      </c>
      <c r="K81" s="88">
        <f t="shared" si="10"/>
        <v>6.7799999999999994</v>
      </c>
      <c r="L81" s="88">
        <f t="shared" si="11"/>
        <v>93.22</v>
      </c>
      <c r="M81" s="27">
        <v>0</v>
      </c>
      <c r="N81" s="27">
        <v>0</v>
      </c>
      <c r="O81" s="27">
        <v>1</v>
      </c>
      <c r="P81" s="27">
        <v>0</v>
      </c>
      <c r="Q81" s="27">
        <v>0</v>
      </c>
    </row>
    <row r="82" spans="1:17" ht="15.75" customHeight="1" x14ac:dyDescent="0.25">
      <c r="A82" s="27" t="s">
        <v>826</v>
      </c>
      <c r="B82" s="27" t="s">
        <v>315</v>
      </c>
      <c r="C82" s="88">
        <v>0</v>
      </c>
      <c r="D82" s="88">
        <v>0</v>
      </c>
      <c r="E82" s="88">
        <v>0</v>
      </c>
      <c r="F82" s="88">
        <v>6.72</v>
      </c>
      <c r="G82" s="88">
        <v>0</v>
      </c>
      <c r="H82" s="88">
        <v>0</v>
      </c>
      <c r="I82" s="88">
        <f t="shared" si="8"/>
        <v>0</v>
      </c>
      <c r="J82" s="88">
        <f t="shared" si="9"/>
        <v>0</v>
      </c>
      <c r="K82" s="88">
        <f t="shared" si="10"/>
        <v>6.72</v>
      </c>
      <c r="L82" s="88">
        <f t="shared" si="11"/>
        <v>93.28</v>
      </c>
      <c r="M82" s="27">
        <v>0</v>
      </c>
      <c r="N82" s="27">
        <v>0</v>
      </c>
      <c r="O82" s="27">
        <v>1</v>
      </c>
      <c r="P82" s="27">
        <v>0</v>
      </c>
      <c r="Q82" s="27">
        <v>0</v>
      </c>
    </row>
    <row r="83" spans="1:17" ht="15.75" customHeight="1" x14ac:dyDescent="0.25">
      <c r="A83" s="27" t="s">
        <v>843</v>
      </c>
      <c r="B83" s="27" t="s">
        <v>593</v>
      </c>
      <c r="C83" s="88">
        <v>0</v>
      </c>
      <c r="D83" s="88">
        <v>0.06</v>
      </c>
      <c r="E83" s="88">
        <v>0</v>
      </c>
      <c r="F83" s="88">
        <v>6.71</v>
      </c>
      <c r="G83" s="88">
        <v>0</v>
      </c>
      <c r="H83" s="88">
        <v>0.03</v>
      </c>
      <c r="I83" s="88">
        <f t="shared" si="8"/>
        <v>0</v>
      </c>
      <c r="J83" s="88">
        <f t="shared" si="9"/>
        <v>0.09</v>
      </c>
      <c r="K83" s="88">
        <f t="shared" si="10"/>
        <v>6.8</v>
      </c>
      <c r="L83" s="88">
        <f t="shared" si="11"/>
        <v>93.2</v>
      </c>
      <c r="M83" s="27">
        <v>0</v>
      </c>
      <c r="N83" s="27">
        <v>0</v>
      </c>
      <c r="O83" s="27">
        <v>1</v>
      </c>
      <c r="P83" s="27">
        <v>0</v>
      </c>
      <c r="Q83" s="27">
        <v>0</v>
      </c>
    </row>
    <row r="84" spans="1:17" ht="15.75" customHeight="1" x14ac:dyDescent="0.25">
      <c r="A84" s="27" t="s">
        <v>844</v>
      </c>
      <c r="B84" s="27" t="s">
        <v>235</v>
      </c>
      <c r="C84" s="88">
        <v>0</v>
      </c>
      <c r="D84" s="88">
        <v>2.4</v>
      </c>
      <c r="E84" s="88">
        <v>0</v>
      </c>
      <c r="F84" s="88">
        <v>3.7</v>
      </c>
      <c r="G84" s="88">
        <v>0</v>
      </c>
      <c r="H84" s="88">
        <v>1.26</v>
      </c>
      <c r="I84" s="88">
        <f t="shared" si="8"/>
        <v>0</v>
      </c>
      <c r="J84" s="88">
        <f t="shared" si="9"/>
        <v>3.66</v>
      </c>
      <c r="K84" s="88">
        <f t="shared" si="10"/>
        <v>7.3599999999999994</v>
      </c>
      <c r="L84" s="88">
        <f t="shared" si="11"/>
        <v>92.64</v>
      </c>
      <c r="M84" s="27">
        <v>0</v>
      </c>
      <c r="N84" s="27">
        <v>0</v>
      </c>
      <c r="O84" s="27">
        <v>1</v>
      </c>
      <c r="P84" s="27">
        <v>1</v>
      </c>
      <c r="Q84" s="27">
        <v>0</v>
      </c>
    </row>
    <row r="85" spans="1:17" ht="15.75" customHeight="1" x14ac:dyDescent="0.25">
      <c r="A85" s="27" t="s">
        <v>865</v>
      </c>
      <c r="B85" s="27" t="s">
        <v>19</v>
      </c>
      <c r="C85" s="88">
        <v>0</v>
      </c>
      <c r="D85" s="88">
        <v>0.02</v>
      </c>
      <c r="E85" s="88">
        <v>0</v>
      </c>
      <c r="F85" s="88">
        <v>6.66</v>
      </c>
      <c r="G85" s="88">
        <v>0</v>
      </c>
      <c r="H85" s="88">
        <v>0</v>
      </c>
      <c r="I85" s="88">
        <f t="shared" si="8"/>
        <v>0</v>
      </c>
      <c r="J85" s="88">
        <f t="shared" si="9"/>
        <v>0.02</v>
      </c>
      <c r="K85" s="88">
        <f t="shared" si="10"/>
        <v>6.68</v>
      </c>
      <c r="L85" s="88">
        <f t="shared" si="11"/>
        <v>93.32</v>
      </c>
      <c r="M85" s="27">
        <v>0</v>
      </c>
      <c r="N85" s="27">
        <v>0</v>
      </c>
      <c r="O85" s="27">
        <v>1</v>
      </c>
      <c r="P85" s="27">
        <v>1</v>
      </c>
      <c r="Q85" s="27">
        <v>0</v>
      </c>
    </row>
    <row r="86" spans="1:17" ht="15.75" customHeight="1" x14ac:dyDescent="0.25">
      <c r="A86" s="27" t="s">
        <v>845</v>
      </c>
      <c r="B86" s="34" t="s">
        <v>631</v>
      </c>
      <c r="C86" s="88">
        <v>0</v>
      </c>
      <c r="D86" s="88">
        <v>0.51</v>
      </c>
      <c r="E86" s="88">
        <v>0</v>
      </c>
      <c r="F86" s="88">
        <v>7.53</v>
      </c>
      <c r="G86" s="88">
        <v>0</v>
      </c>
      <c r="H86" s="88">
        <v>0.25</v>
      </c>
      <c r="I86" s="88">
        <f t="shared" si="8"/>
        <v>0</v>
      </c>
      <c r="J86" s="88">
        <f t="shared" si="9"/>
        <v>0.76</v>
      </c>
      <c r="K86" s="88">
        <f t="shared" si="10"/>
        <v>8.2900000000000009</v>
      </c>
      <c r="L86" s="88">
        <f t="shared" si="11"/>
        <v>91.71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</row>
    <row r="87" spans="1:17" ht="15.75" customHeight="1" x14ac:dyDescent="0.25">
      <c r="A87" s="27" t="s">
        <v>886</v>
      </c>
      <c r="B87" s="27" t="s">
        <v>602</v>
      </c>
      <c r="C87" s="88">
        <v>0</v>
      </c>
      <c r="D87" s="88">
        <v>0.19</v>
      </c>
      <c r="E87" s="88">
        <v>0</v>
      </c>
      <c r="F87" s="88">
        <v>0.11</v>
      </c>
      <c r="G87" s="88">
        <v>0</v>
      </c>
      <c r="H87" s="88">
        <v>0.1</v>
      </c>
      <c r="I87" s="88">
        <f t="shared" si="8"/>
        <v>0</v>
      </c>
      <c r="J87" s="88">
        <f t="shared" si="9"/>
        <v>0.29000000000000004</v>
      </c>
      <c r="K87" s="88">
        <f t="shared" si="10"/>
        <v>0.4</v>
      </c>
      <c r="L87" s="88">
        <f t="shared" si="11"/>
        <v>99.6</v>
      </c>
      <c r="M87" s="27">
        <v>0</v>
      </c>
      <c r="N87" s="27">
        <v>0</v>
      </c>
      <c r="O87" s="27">
        <v>1</v>
      </c>
      <c r="P87" s="27">
        <v>1</v>
      </c>
      <c r="Q87" s="27">
        <v>0</v>
      </c>
    </row>
    <row r="88" spans="1:17" ht="15.75" customHeight="1" x14ac:dyDescent="0.25">
      <c r="A88" s="27" t="s">
        <v>192</v>
      </c>
      <c r="B88" s="27" t="s">
        <v>193</v>
      </c>
      <c r="C88" s="88">
        <v>0</v>
      </c>
      <c r="D88" s="88">
        <v>0.03</v>
      </c>
      <c r="E88" s="88">
        <v>0.01</v>
      </c>
      <c r="F88" s="88">
        <v>22.34</v>
      </c>
      <c r="G88" s="88">
        <v>0.01</v>
      </c>
      <c r="H88" s="88">
        <v>0.01</v>
      </c>
      <c r="I88" s="88">
        <f t="shared" si="8"/>
        <v>0.02</v>
      </c>
      <c r="J88" s="88">
        <f t="shared" si="9"/>
        <v>0.04</v>
      </c>
      <c r="K88" s="88">
        <f t="shared" si="10"/>
        <v>22.400000000000002</v>
      </c>
      <c r="L88" s="88">
        <f t="shared" si="11"/>
        <v>77.599999999999994</v>
      </c>
      <c r="M88" s="27">
        <v>0</v>
      </c>
      <c r="N88" s="27">
        <v>0</v>
      </c>
      <c r="O88" s="27">
        <v>1</v>
      </c>
      <c r="P88" s="27">
        <v>0</v>
      </c>
      <c r="Q88" s="27">
        <v>0</v>
      </c>
    </row>
    <row r="89" spans="1:17" ht="15.75" customHeight="1" x14ac:dyDescent="0.25">
      <c r="A89" s="27" t="s">
        <v>850</v>
      </c>
      <c r="B89" s="27" t="s">
        <v>509</v>
      </c>
      <c r="C89" s="88">
        <v>4.3099999999999996</v>
      </c>
      <c r="D89" s="88">
        <v>4.12</v>
      </c>
      <c r="E89" s="88">
        <v>79.03</v>
      </c>
      <c r="F89" s="88">
        <v>1.05</v>
      </c>
      <c r="G89" s="88">
        <v>1.81</v>
      </c>
      <c r="H89" s="88">
        <v>0.26</v>
      </c>
      <c r="I89" s="88">
        <f t="shared" si="8"/>
        <v>85.15</v>
      </c>
      <c r="J89" s="88">
        <f t="shared" si="9"/>
        <v>4.38</v>
      </c>
      <c r="K89" s="88">
        <f t="shared" si="10"/>
        <v>90.580000000000013</v>
      </c>
      <c r="L89" s="88">
        <f t="shared" si="11"/>
        <v>9.4199999999999875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</row>
    <row r="90" spans="1:17" ht="15.75" customHeight="1" x14ac:dyDescent="0.25">
      <c r="A90" s="27" t="s">
        <v>851</v>
      </c>
      <c r="B90" s="27" t="s">
        <v>250</v>
      </c>
      <c r="C90" s="88">
        <v>0.19</v>
      </c>
      <c r="D90" s="88">
        <v>0.32</v>
      </c>
      <c r="E90" s="88">
        <v>1.36</v>
      </c>
      <c r="F90" s="88">
        <v>6.58</v>
      </c>
      <c r="G90" s="88">
        <v>0.69</v>
      </c>
      <c r="H90" s="88">
        <v>0.15</v>
      </c>
      <c r="I90" s="88">
        <f t="shared" si="8"/>
        <v>2.2400000000000002</v>
      </c>
      <c r="J90" s="88">
        <f t="shared" si="9"/>
        <v>0.47</v>
      </c>
      <c r="K90" s="88">
        <f t="shared" si="10"/>
        <v>9.2899999999999991</v>
      </c>
      <c r="L90" s="88">
        <f t="shared" si="11"/>
        <v>90.710000000000008</v>
      </c>
      <c r="M90" s="27">
        <v>0</v>
      </c>
      <c r="N90" s="27">
        <v>0</v>
      </c>
      <c r="O90" s="27">
        <v>1</v>
      </c>
      <c r="P90" s="27">
        <v>0</v>
      </c>
      <c r="Q90" s="27">
        <v>0</v>
      </c>
    </row>
    <row r="91" spans="1:17" ht="15.75" customHeight="1" x14ac:dyDescent="0.25">
      <c r="A91" s="27" t="s">
        <v>852</v>
      </c>
      <c r="B91" s="27" t="s">
        <v>415</v>
      </c>
      <c r="C91" s="88">
        <v>0</v>
      </c>
      <c r="D91" s="88">
        <v>0.04</v>
      </c>
      <c r="E91" s="88">
        <v>0</v>
      </c>
      <c r="F91" s="88">
        <v>17.75</v>
      </c>
      <c r="G91" s="88">
        <v>0</v>
      </c>
      <c r="H91" s="88">
        <v>0.02</v>
      </c>
      <c r="I91" s="88">
        <f t="shared" si="8"/>
        <v>0</v>
      </c>
      <c r="J91" s="88">
        <f t="shared" si="9"/>
        <v>0.06</v>
      </c>
      <c r="K91" s="88">
        <f t="shared" si="10"/>
        <v>17.809999999999999</v>
      </c>
      <c r="L91" s="88">
        <f t="shared" si="11"/>
        <v>82.19</v>
      </c>
      <c r="M91" s="27">
        <v>0</v>
      </c>
      <c r="N91" s="27">
        <v>0</v>
      </c>
      <c r="O91" s="27">
        <v>1</v>
      </c>
      <c r="P91" s="27">
        <v>0</v>
      </c>
      <c r="Q91" s="27">
        <v>0</v>
      </c>
    </row>
    <row r="92" spans="1:17" ht="15.75" customHeight="1" x14ac:dyDescent="0.25">
      <c r="A92" s="27" t="s">
        <v>885</v>
      </c>
      <c r="B92" s="27" t="s">
        <v>450</v>
      </c>
      <c r="C92" s="88">
        <v>0</v>
      </c>
      <c r="D92" s="88">
        <v>0.76</v>
      </c>
      <c r="E92" s="88">
        <v>0</v>
      </c>
      <c r="F92" s="88">
        <v>3.43</v>
      </c>
      <c r="G92" s="88">
        <v>0</v>
      </c>
      <c r="H92" s="88">
        <v>0.38</v>
      </c>
      <c r="I92" s="88">
        <f t="shared" si="8"/>
        <v>0</v>
      </c>
      <c r="J92" s="88">
        <f t="shared" si="9"/>
        <v>1.1400000000000001</v>
      </c>
      <c r="K92" s="88">
        <f t="shared" si="10"/>
        <v>4.57</v>
      </c>
      <c r="L92" s="88">
        <f t="shared" si="11"/>
        <v>95.43</v>
      </c>
      <c r="M92" s="27">
        <v>0</v>
      </c>
      <c r="N92" s="27">
        <v>0</v>
      </c>
      <c r="O92" s="27">
        <v>1</v>
      </c>
      <c r="P92" s="27">
        <v>0</v>
      </c>
      <c r="Q92" s="27">
        <v>0</v>
      </c>
    </row>
    <row r="93" spans="1:17" ht="15.75" customHeight="1" x14ac:dyDescent="0.25">
      <c r="A93" s="27" t="s">
        <v>840</v>
      </c>
      <c r="B93" s="27" t="s">
        <v>45</v>
      </c>
      <c r="C93" s="88">
        <v>0.01</v>
      </c>
      <c r="D93" s="88">
        <v>0.04</v>
      </c>
      <c r="E93" s="88">
        <v>0.01</v>
      </c>
      <c r="F93" s="88">
        <v>27.67</v>
      </c>
      <c r="G93" s="88">
        <v>0.01</v>
      </c>
      <c r="H93" s="88">
        <v>0.01</v>
      </c>
      <c r="I93" s="88">
        <f t="shared" si="8"/>
        <v>0.03</v>
      </c>
      <c r="J93" s="88">
        <f t="shared" si="9"/>
        <v>0.05</v>
      </c>
      <c r="K93" s="88">
        <f t="shared" si="10"/>
        <v>27.750000000000004</v>
      </c>
      <c r="L93" s="88">
        <f t="shared" si="11"/>
        <v>72.25</v>
      </c>
      <c r="M93" s="27">
        <v>0</v>
      </c>
      <c r="N93" s="27">
        <v>0</v>
      </c>
      <c r="O93" s="27">
        <v>1</v>
      </c>
      <c r="P93" s="27">
        <v>0</v>
      </c>
      <c r="Q93" s="27">
        <v>0</v>
      </c>
    </row>
    <row r="94" spans="1:17" ht="15.75" customHeight="1" x14ac:dyDescent="0.25">
      <c r="A94" s="27" t="s">
        <v>893</v>
      </c>
      <c r="B94" s="27" t="s">
        <v>377</v>
      </c>
      <c r="C94" s="88">
        <v>0</v>
      </c>
      <c r="D94" s="88">
        <v>7.0000000000000007E-2</v>
      </c>
      <c r="E94" s="88">
        <v>0</v>
      </c>
      <c r="F94" s="88">
        <v>30.13</v>
      </c>
      <c r="G94" s="88">
        <v>0</v>
      </c>
      <c r="H94" s="88">
        <v>0.03</v>
      </c>
      <c r="I94" s="88">
        <f t="shared" si="8"/>
        <v>0</v>
      </c>
      <c r="J94" s="88">
        <f t="shared" si="9"/>
        <v>0.1</v>
      </c>
      <c r="K94" s="88">
        <f t="shared" si="10"/>
        <v>30.23</v>
      </c>
      <c r="L94" s="88">
        <f t="shared" si="11"/>
        <v>69.77</v>
      </c>
      <c r="M94" s="27">
        <v>1</v>
      </c>
      <c r="N94" s="27">
        <v>0</v>
      </c>
      <c r="O94" s="27">
        <v>0</v>
      </c>
      <c r="P94" s="27">
        <v>0</v>
      </c>
      <c r="Q94" s="27">
        <v>0</v>
      </c>
    </row>
    <row r="95" spans="1:17" ht="15.75" customHeight="1" x14ac:dyDescent="0.25">
      <c r="A95" s="27" t="s">
        <v>854</v>
      </c>
      <c r="B95" s="27" t="s">
        <v>393</v>
      </c>
      <c r="C95" s="88">
        <v>0</v>
      </c>
      <c r="D95" s="88">
        <v>1.45</v>
      </c>
      <c r="E95" s="88">
        <v>0</v>
      </c>
      <c r="F95" s="88">
        <v>0.76</v>
      </c>
      <c r="G95" s="88">
        <v>0</v>
      </c>
      <c r="H95" s="88">
        <v>0.76</v>
      </c>
      <c r="I95" s="88">
        <f t="shared" si="8"/>
        <v>0</v>
      </c>
      <c r="J95" s="88">
        <f t="shared" si="9"/>
        <v>2.21</v>
      </c>
      <c r="K95" s="88">
        <f t="shared" si="10"/>
        <v>2.9699999999999998</v>
      </c>
      <c r="L95" s="88">
        <f t="shared" si="11"/>
        <v>97.03</v>
      </c>
      <c r="M95" s="27">
        <v>1</v>
      </c>
      <c r="N95" s="27">
        <v>0</v>
      </c>
      <c r="O95" s="27">
        <v>1</v>
      </c>
      <c r="P95" s="27">
        <v>0</v>
      </c>
      <c r="Q95" s="27">
        <v>0</v>
      </c>
    </row>
    <row r="96" spans="1:17" ht="15.75" customHeight="1" x14ac:dyDescent="0.25">
      <c r="A96" s="27" t="s">
        <v>360</v>
      </c>
      <c r="B96" s="27" t="s">
        <v>361</v>
      </c>
      <c r="C96" s="88">
        <v>0.56999999999999995</v>
      </c>
      <c r="D96" s="88">
        <v>23.48</v>
      </c>
      <c r="E96" s="88">
        <v>4.5599999999999996</v>
      </c>
      <c r="F96" s="88">
        <v>0.84</v>
      </c>
      <c r="G96" s="88">
        <v>2.02</v>
      </c>
      <c r="H96" s="88">
        <v>11.17</v>
      </c>
      <c r="I96" s="88">
        <f t="shared" si="8"/>
        <v>7.15</v>
      </c>
      <c r="J96" s="88">
        <f t="shared" si="9"/>
        <v>34.65</v>
      </c>
      <c r="K96" s="88">
        <f t="shared" si="10"/>
        <v>42.64</v>
      </c>
      <c r="L96" s="88">
        <f t="shared" si="11"/>
        <v>57.36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</row>
    <row r="97" spans="1:17" ht="15.75" customHeight="1" x14ac:dyDescent="0.25">
      <c r="A97" s="34" t="s">
        <v>644</v>
      </c>
      <c r="B97" s="27" t="s">
        <v>645</v>
      </c>
      <c r="C97" s="88">
        <v>0.18</v>
      </c>
      <c r="D97" s="88">
        <v>0.48</v>
      </c>
      <c r="E97" s="88">
        <v>1.39</v>
      </c>
      <c r="F97" s="88">
        <v>5.88</v>
      </c>
      <c r="G97" s="88">
        <v>0.71</v>
      </c>
      <c r="H97" s="88">
        <v>0.25</v>
      </c>
      <c r="I97" s="88">
        <f t="shared" si="8"/>
        <v>2.2799999999999998</v>
      </c>
      <c r="J97" s="88">
        <f t="shared" si="9"/>
        <v>0.73</v>
      </c>
      <c r="K97" s="88">
        <f t="shared" si="10"/>
        <v>8.89</v>
      </c>
      <c r="L97" s="88">
        <f t="shared" si="11"/>
        <v>91.11</v>
      </c>
      <c r="M97" s="27">
        <v>0</v>
      </c>
      <c r="N97" s="27">
        <v>0</v>
      </c>
      <c r="O97" s="27">
        <v>1</v>
      </c>
      <c r="P97" s="27">
        <v>1</v>
      </c>
      <c r="Q97" s="27">
        <v>0</v>
      </c>
    </row>
    <row r="98" spans="1:17" ht="15.75" customHeight="1" x14ac:dyDescent="0.25">
      <c r="A98" s="27" t="s">
        <v>856</v>
      </c>
      <c r="B98" s="27" t="s">
        <v>231</v>
      </c>
      <c r="C98" s="88">
        <v>0.24</v>
      </c>
      <c r="D98" s="88">
        <v>37.69</v>
      </c>
      <c r="E98" s="88">
        <v>1.81</v>
      </c>
      <c r="F98" s="88">
        <v>1.1499999999999999</v>
      </c>
      <c r="G98" s="88">
        <v>0.86</v>
      </c>
      <c r="H98" s="88">
        <v>18.079999999999998</v>
      </c>
      <c r="I98" s="88">
        <f t="shared" si="8"/>
        <v>2.9099999999999997</v>
      </c>
      <c r="J98" s="88">
        <f t="shared" si="9"/>
        <v>55.769999999999996</v>
      </c>
      <c r="K98" s="88">
        <f t="shared" si="10"/>
        <v>59.83</v>
      </c>
      <c r="L98" s="88">
        <f t="shared" si="11"/>
        <v>40.17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</row>
    <row r="99" spans="1:17" ht="15.75" customHeight="1" x14ac:dyDescent="0.25">
      <c r="A99" s="27" t="s">
        <v>100</v>
      </c>
      <c r="B99" s="27" t="s">
        <v>101</v>
      </c>
      <c r="C99" s="88">
        <v>4.29</v>
      </c>
      <c r="D99" s="88">
        <v>2.02</v>
      </c>
      <c r="E99" s="88">
        <v>74.89</v>
      </c>
      <c r="F99" s="88">
        <v>1.1299999999999999</v>
      </c>
      <c r="G99" s="88">
        <v>2.72</v>
      </c>
      <c r="H99" s="88">
        <v>0.19</v>
      </c>
      <c r="I99" s="88">
        <f t="shared" si="8"/>
        <v>81.900000000000006</v>
      </c>
      <c r="J99" s="88">
        <f t="shared" si="9"/>
        <v>2.21</v>
      </c>
      <c r="K99" s="88">
        <f t="shared" si="10"/>
        <v>85.24</v>
      </c>
      <c r="L99" s="88">
        <f t="shared" si="11"/>
        <v>14.760000000000005</v>
      </c>
      <c r="M99" s="27">
        <v>1</v>
      </c>
      <c r="N99" s="27">
        <v>0</v>
      </c>
      <c r="O99" s="27">
        <v>0</v>
      </c>
      <c r="P99" s="27">
        <v>0</v>
      </c>
      <c r="Q99" s="27">
        <v>0</v>
      </c>
    </row>
    <row r="100" spans="1:17" ht="15.75" customHeight="1" x14ac:dyDescent="0.25">
      <c r="A100" s="27" t="s">
        <v>400</v>
      </c>
      <c r="B100" s="27" t="s">
        <v>401</v>
      </c>
      <c r="C100" s="88">
        <v>4.6500000000000004</v>
      </c>
      <c r="D100" s="88">
        <v>0.16</v>
      </c>
      <c r="E100" s="88">
        <v>86.16</v>
      </c>
      <c r="F100" s="88">
        <v>7.2</v>
      </c>
      <c r="G100" s="88">
        <v>1.47</v>
      </c>
      <c r="H100" s="88">
        <v>0.01</v>
      </c>
      <c r="I100" s="88">
        <f t="shared" si="8"/>
        <v>92.28</v>
      </c>
      <c r="J100" s="88">
        <f t="shared" si="9"/>
        <v>0.17</v>
      </c>
      <c r="K100" s="88">
        <f t="shared" si="10"/>
        <v>99.65</v>
      </c>
      <c r="L100" s="88">
        <f t="shared" si="11"/>
        <v>0.34999999999999432</v>
      </c>
      <c r="M100" s="27">
        <v>1</v>
      </c>
      <c r="N100" s="27">
        <v>0</v>
      </c>
      <c r="O100" s="27">
        <v>0</v>
      </c>
      <c r="P100" s="27">
        <v>0</v>
      </c>
      <c r="Q100" s="27">
        <v>0</v>
      </c>
    </row>
    <row r="101" spans="1:17" ht="15.75" customHeight="1" x14ac:dyDescent="0.25">
      <c r="A101" s="27" t="s">
        <v>812</v>
      </c>
      <c r="B101" s="27" t="s">
        <v>137</v>
      </c>
      <c r="C101" s="88">
        <v>4.71</v>
      </c>
      <c r="D101" s="88">
        <v>0.21</v>
      </c>
      <c r="E101" s="88">
        <v>88.26</v>
      </c>
      <c r="F101" s="88">
        <v>5.68</v>
      </c>
      <c r="G101" s="88">
        <v>1.1299999999999999</v>
      </c>
      <c r="H101" s="88">
        <v>0.01</v>
      </c>
      <c r="I101" s="88">
        <f t="shared" ref="I101:I128" si="12">C101+E101+G101</f>
        <v>94.1</v>
      </c>
      <c r="J101" s="88">
        <f t="shared" ref="J101:J128" si="13">D101+H101</f>
        <v>0.22</v>
      </c>
      <c r="K101" s="88">
        <f t="shared" ref="K101:K128" si="14">SUM(C101:H101)</f>
        <v>100.00000000000001</v>
      </c>
      <c r="L101" s="88">
        <f t="shared" ref="L101:L128" si="15">100-K101</f>
        <v>0</v>
      </c>
      <c r="M101" s="27">
        <v>1</v>
      </c>
      <c r="N101" s="27">
        <v>0</v>
      </c>
      <c r="O101" s="27">
        <v>0</v>
      </c>
      <c r="P101" s="27">
        <v>0</v>
      </c>
      <c r="Q101" s="27">
        <v>0</v>
      </c>
    </row>
    <row r="102" spans="1:17" ht="15.75" customHeight="1" x14ac:dyDescent="0.25">
      <c r="A102" s="27" t="s">
        <v>396</v>
      </c>
      <c r="B102" s="27" t="s">
        <v>397</v>
      </c>
      <c r="C102" s="88">
        <v>4.63</v>
      </c>
      <c r="D102" s="88">
        <v>0.08</v>
      </c>
      <c r="E102" s="88">
        <v>85.32</v>
      </c>
      <c r="F102" s="88">
        <v>8.35</v>
      </c>
      <c r="G102" s="88">
        <v>1.62</v>
      </c>
      <c r="H102" s="88">
        <v>0</v>
      </c>
      <c r="I102" s="88">
        <f t="shared" si="12"/>
        <v>91.57</v>
      </c>
      <c r="J102" s="88">
        <f t="shared" si="13"/>
        <v>0.08</v>
      </c>
      <c r="K102" s="88">
        <f t="shared" si="14"/>
        <v>99.999999999999986</v>
      </c>
      <c r="L102" s="88">
        <f t="shared" si="15"/>
        <v>0</v>
      </c>
      <c r="M102" s="27">
        <v>1</v>
      </c>
      <c r="N102" s="27">
        <v>0</v>
      </c>
      <c r="O102" s="27">
        <v>0</v>
      </c>
      <c r="P102" s="27">
        <v>0</v>
      </c>
      <c r="Q102" s="27">
        <v>0</v>
      </c>
    </row>
    <row r="103" spans="1:17" ht="15.75" customHeight="1" x14ac:dyDescent="0.25">
      <c r="A103" s="27" t="s">
        <v>212</v>
      </c>
      <c r="B103" s="27" t="s">
        <v>213</v>
      </c>
      <c r="C103" s="88">
        <v>4.75</v>
      </c>
      <c r="D103" s="88">
        <v>0.1</v>
      </c>
      <c r="E103" s="88">
        <v>89.59</v>
      </c>
      <c r="F103" s="88">
        <v>4.03</v>
      </c>
      <c r="G103" s="88">
        <v>0.93</v>
      </c>
      <c r="H103" s="88">
        <v>0</v>
      </c>
      <c r="I103" s="88">
        <f t="shared" si="12"/>
        <v>95.27000000000001</v>
      </c>
      <c r="J103" s="88">
        <f t="shared" si="13"/>
        <v>0.1</v>
      </c>
      <c r="K103" s="88">
        <f t="shared" si="14"/>
        <v>99.4</v>
      </c>
      <c r="L103" s="88">
        <f t="shared" si="15"/>
        <v>0.59999999999999432</v>
      </c>
      <c r="M103" s="27">
        <v>1</v>
      </c>
      <c r="N103" s="27">
        <v>0</v>
      </c>
      <c r="O103" s="27">
        <v>0</v>
      </c>
      <c r="P103" s="27">
        <v>0</v>
      </c>
      <c r="Q103" s="27">
        <v>1</v>
      </c>
    </row>
    <row r="104" spans="1:17" ht="15.75" customHeight="1" x14ac:dyDescent="0.25">
      <c r="A104" s="27" t="s">
        <v>866</v>
      </c>
      <c r="B104" s="27" t="s">
        <v>262</v>
      </c>
      <c r="C104" s="88">
        <v>0</v>
      </c>
      <c r="D104" s="88">
        <v>0</v>
      </c>
      <c r="E104" s="88">
        <v>0</v>
      </c>
      <c r="F104" s="88">
        <v>12.59</v>
      </c>
      <c r="G104" s="88">
        <v>0</v>
      </c>
      <c r="H104" s="88">
        <v>0</v>
      </c>
      <c r="I104" s="88">
        <f t="shared" si="12"/>
        <v>0</v>
      </c>
      <c r="J104" s="88">
        <f t="shared" si="13"/>
        <v>0</v>
      </c>
      <c r="K104" s="88">
        <f t="shared" si="14"/>
        <v>12.59</v>
      </c>
      <c r="L104" s="88">
        <f t="shared" si="15"/>
        <v>87.41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</row>
    <row r="105" spans="1:17" ht="15.75" customHeight="1" x14ac:dyDescent="0.25">
      <c r="A105" s="27" t="s">
        <v>65</v>
      </c>
      <c r="B105" s="27" t="s">
        <v>66</v>
      </c>
      <c r="C105" s="88">
        <v>4.72</v>
      </c>
      <c r="D105" s="88">
        <v>0.62</v>
      </c>
      <c r="E105" s="88">
        <v>89.19</v>
      </c>
      <c r="F105" s="88">
        <v>1.1000000000000001</v>
      </c>
      <c r="G105" s="88">
        <v>0.91</v>
      </c>
      <c r="H105" s="88">
        <v>0.02</v>
      </c>
      <c r="I105" s="88">
        <f t="shared" si="12"/>
        <v>94.82</v>
      </c>
      <c r="J105" s="88">
        <f t="shared" si="13"/>
        <v>0.64</v>
      </c>
      <c r="K105" s="88">
        <f t="shared" si="14"/>
        <v>96.559999999999988</v>
      </c>
      <c r="L105" s="88">
        <f t="shared" si="15"/>
        <v>3.4400000000000119</v>
      </c>
      <c r="M105" s="27">
        <v>1</v>
      </c>
      <c r="N105" s="27">
        <v>0</v>
      </c>
      <c r="O105" s="27">
        <v>0</v>
      </c>
      <c r="P105" s="27">
        <v>0</v>
      </c>
      <c r="Q105" s="27">
        <v>1</v>
      </c>
    </row>
    <row r="106" spans="1:17" ht="15.75" customHeight="1" x14ac:dyDescent="0.25">
      <c r="A106" s="27" t="s">
        <v>855</v>
      </c>
      <c r="B106" s="27" t="s">
        <v>105</v>
      </c>
      <c r="C106" s="88">
        <v>0.01</v>
      </c>
      <c r="D106" s="88">
        <v>8.92</v>
      </c>
      <c r="E106" s="88">
        <v>0.09</v>
      </c>
      <c r="F106" s="88">
        <v>5.8</v>
      </c>
      <c r="G106" s="88">
        <v>0.04</v>
      </c>
      <c r="H106" s="88">
        <v>4.3499999999999996</v>
      </c>
      <c r="I106" s="88">
        <f t="shared" si="12"/>
        <v>0.13999999999999999</v>
      </c>
      <c r="J106" s="88">
        <f t="shared" si="13"/>
        <v>13.27</v>
      </c>
      <c r="K106" s="88">
        <f t="shared" si="14"/>
        <v>19.21</v>
      </c>
      <c r="L106" s="88">
        <f t="shared" si="15"/>
        <v>80.789999999999992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</row>
    <row r="107" spans="1:17" ht="15.75" customHeight="1" x14ac:dyDescent="0.25">
      <c r="A107" s="27" t="s">
        <v>863</v>
      </c>
      <c r="B107" s="27" t="s">
        <v>372</v>
      </c>
      <c r="C107" s="88">
        <v>0</v>
      </c>
      <c r="D107" s="88">
        <v>0.02</v>
      </c>
      <c r="E107" s="88">
        <v>0</v>
      </c>
      <c r="F107" s="88">
        <v>33.4</v>
      </c>
      <c r="G107" s="88">
        <v>0.01</v>
      </c>
      <c r="H107" s="88">
        <v>0.03</v>
      </c>
      <c r="I107" s="88">
        <f t="shared" si="12"/>
        <v>0.01</v>
      </c>
      <c r="J107" s="88">
        <f t="shared" si="13"/>
        <v>0.05</v>
      </c>
      <c r="K107" s="88">
        <f t="shared" si="14"/>
        <v>33.46</v>
      </c>
      <c r="L107" s="88">
        <f t="shared" si="15"/>
        <v>66.539999999999992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</row>
    <row r="108" spans="1:17" ht="15.75" customHeight="1" x14ac:dyDescent="0.25">
      <c r="A108" s="27" t="s">
        <v>540</v>
      </c>
      <c r="B108" s="27" t="s">
        <v>541</v>
      </c>
      <c r="C108" s="88">
        <v>0.16</v>
      </c>
      <c r="D108" s="88">
        <v>0.62</v>
      </c>
      <c r="E108" s="88">
        <v>1.17</v>
      </c>
      <c r="F108" s="88">
        <v>7.74</v>
      </c>
      <c r="G108" s="88">
        <v>0.6</v>
      </c>
      <c r="H108" s="88">
        <v>0.3</v>
      </c>
      <c r="I108" s="88">
        <f t="shared" si="12"/>
        <v>1.9299999999999997</v>
      </c>
      <c r="J108" s="88">
        <f t="shared" si="13"/>
        <v>0.91999999999999993</v>
      </c>
      <c r="K108" s="88">
        <f t="shared" si="14"/>
        <v>10.59</v>
      </c>
      <c r="L108" s="88">
        <f t="shared" si="15"/>
        <v>89.41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</row>
    <row r="109" spans="1:17" ht="15.75" customHeight="1" x14ac:dyDescent="0.25">
      <c r="A109" s="27" t="s">
        <v>871</v>
      </c>
      <c r="B109" s="27" t="s">
        <v>344</v>
      </c>
      <c r="C109" s="88">
        <v>0</v>
      </c>
      <c r="D109" s="88">
        <v>1.24</v>
      </c>
      <c r="E109" s="88">
        <v>0</v>
      </c>
      <c r="F109" s="88">
        <v>29.64</v>
      </c>
      <c r="G109" s="88">
        <v>0</v>
      </c>
      <c r="H109" s="88">
        <v>0.46</v>
      </c>
      <c r="I109" s="88">
        <f t="shared" si="12"/>
        <v>0</v>
      </c>
      <c r="J109" s="88">
        <f t="shared" si="13"/>
        <v>1.7</v>
      </c>
      <c r="K109" s="88">
        <f t="shared" si="14"/>
        <v>31.34</v>
      </c>
      <c r="L109" s="88">
        <f t="shared" si="15"/>
        <v>68.66</v>
      </c>
      <c r="M109" s="27">
        <v>1</v>
      </c>
      <c r="N109" s="27">
        <v>0</v>
      </c>
      <c r="O109" s="27">
        <v>1</v>
      </c>
      <c r="P109" s="27">
        <v>0</v>
      </c>
      <c r="Q109" s="27">
        <v>0</v>
      </c>
    </row>
    <row r="110" spans="1:17" ht="15.75" customHeight="1" x14ac:dyDescent="0.25">
      <c r="A110" s="27" t="s">
        <v>883</v>
      </c>
      <c r="B110" s="27" t="s">
        <v>598</v>
      </c>
      <c r="C110" s="88">
        <v>0</v>
      </c>
      <c r="D110" s="88">
        <v>0.01</v>
      </c>
      <c r="E110" s="88">
        <v>0</v>
      </c>
      <c r="F110" s="88">
        <v>12.58</v>
      </c>
      <c r="G110" s="88">
        <v>0</v>
      </c>
      <c r="H110" s="88">
        <v>0</v>
      </c>
      <c r="I110" s="88">
        <f t="shared" si="12"/>
        <v>0</v>
      </c>
      <c r="J110" s="88">
        <f t="shared" si="13"/>
        <v>0.01</v>
      </c>
      <c r="K110" s="88">
        <f t="shared" si="14"/>
        <v>12.59</v>
      </c>
      <c r="L110" s="88">
        <f t="shared" si="15"/>
        <v>87.41</v>
      </c>
      <c r="M110" s="27">
        <v>0</v>
      </c>
      <c r="N110" s="27">
        <v>0</v>
      </c>
      <c r="O110" s="27">
        <v>1</v>
      </c>
      <c r="P110" s="27">
        <v>0</v>
      </c>
      <c r="Q110" s="27">
        <v>0</v>
      </c>
    </row>
    <row r="111" spans="1:17" ht="15.75" customHeight="1" x14ac:dyDescent="0.25">
      <c r="A111" s="27" t="s">
        <v>889</v>
      </c>
      <c r="B111" s="27" t="s">
        <v>243</v>
      </c>
      <c r="C111" s="88">
        <v>0</v>
      </c>
      <c r="D111" s="88">
        <v>0.11</v>
      </c>
      <c r="E111" s="88">
        <v>0</v>
      </c>
      <c r="F111" s="88">
        <v>33.35</v>
      </c>
      <c r="G111" s="88">
        <v>0</v>
      </c>
      <c r="H111" s="88">
        <v>0.03</v>
      </c>
      <c r="I111" s="88">
        <f t="shared" si="12"/>
        <v>0</v>
      </c>
      <c r="J111" s="88">
        <f t="shared" si="13"/>
        <v>0.14000000000000001</v>
      </c>
      <c r="K111" s="88">
        <f t="shared" si="14"/>
        <v>33.49</v>
      </c>
      <c r="L111" s="88">
        <f t="shared" si="15"/>
        <v>66.509999999999991</v>
      </c>
      <c r="M111" s="27">
        <v>0</v>
      </c>
      <c r="N111" s="27">
        <v>0</v>
      </c>
      <c r="O111" s="27">
        <v>1</v>
      </c>
      <c r="P111" s="27">
        <v>1</v>
      </c>
      <c r="Q111" s="27">
        <v>0</v>
      </c>
    </row>
    <row r="112" spans="1:17" ht="15.75" customHeight="1" x14ac:dyDescent="0.25">
      <c r="A112" s="27" t="s">
        <v>872</v>
      </c>
      <c r="B112" s="27" t="s">
        <v>618</v>
      </c>
      <c r="C112" s="88">
        <v>0</v>
      </c>
      <c r="D112" s="88">
        <v>0.05</v>
      </c>
      <c r="E112" s="88">
        <v>0</v>
      </c>
      <c r="F112" s="88">
        <v>47.43</v>
      </c>
      <c r="G112" s="88">
        <v>0</v>
      </c>
      <c r="H112" s="88">
        <v>0.01</v>
      </c>
      <c r="I112" s="88">
        <f t="shared" si="12"/>
        <v>0</v>
      </c>
      <c r="J112" s="88">
        <f t="shared" si="13"/>
        <v>6.0000000000000005E-2</v>
      </c>
      <c r="K112" s="88">
        <f t="shared" si="14"/>
        <v>47.489999999999995</v>
      </c>
      <c r="L112" s="88">
        <f t="shared" si="15"/>
        <v>52.510000000000005</v>
      </c>
      <c r="M112" s="27">
        <v>0</v>
      </c>
      <c r="N112" s="27">
        <v>0</v>
      </c>
      <c r="O112" s="27">
        <v>1</v>
      </c>
      <c r="P112" s="27">
        <v>0</v>
      </c>
      <c r="Q112" s="27">
        <v>0</v>
      </c>
    </row>
    <row r="113" spans="1:17" ht="15.75" customHeight="1" x14ac:dyDescent="0.25">
      <c r="A113" s="27" t="s">
        <v>820</v>
      </c>
      <c r="B113" s="27" t="s">
        <v>85</v>
      </c>
      <c r="C113" s="88">
        <v>0</v>
      </c>
      <c r="D113" s="88">
        <v>4.6500000000000004</v>
      </c>
      <c r="E113" s="88">
        <v>0</v>
      </c>
      <c r="F113" s="88">
        <v>1.32</v>
      </c>
      <c r="G113" s="88">
        <v>0</v>
      </c>
      <c r="H113" s="88">
        <v>2.4</v>
      </c>
      <c r="I113" s="88">
        <f t="shared" si="12"/>
        <v>0</v>
      </c>
      <c r="J113" s="88">
        <f t="shared" si="13"/>
        <v>7.0500000000000007</v>
      </c>
      <c r="K113" s="88">
        <f t="shared" si="14"/>
        <v>8.370000000000001</v>
      </c>
      <c r="L113" s="88">
        <f t="shared" si="15"/>
        <v>91.63</v>
      </c>
      <c r="M113" s="27">
        <v>0</v>
      </c>
      <c r="N113" s="27">
        <v>0</v>
      </c>
      <c r="O113" s="27">
        <v>1</v>
      </c>
      <c r="P113" s="27">
        <v>0</v>
      </c>
      <c r="Q113" s="27">
        <v>0</v>
      </c>
    </row>
    <row r="114" spans="1:17" ht="15.75" customHeight="1" x14ac:dyDescent="0.25">
      <c r="A114" s="27" t="s">
        <v>879</v>
      </c>
      <c r="B114" s="27" t="s">
        <v>622</v>
      </c>
      <c r="C114" s="88">
        <v>0</v>
      </c>
      <c r="D114" s="88">
        <v>0.03</v>
      </c>
      <c r="E114" s="88">
        <v>0</v>
      </c>
      <c r="F114" s="88">
        <v>37.450000000000003</v>
      </c>
      <c r="G114" s="88">
        <v>0</v>
      </c>
      <c r="H114" s="88">
        <v>0</v>
      </c>
      <c r="I114" s="88">
        <f t="shared" si="12"/>
        <v>0</v>
      </c>
      <c r="J114" s="88">
        <f t="shared" si="13"/>
        <v>0.03</v>
      </c>
      <c r="K114" s="88">
        <f t="shared" si="14"/>
        <v>37.480000000000004</v>
      </c>
      <c r="L114" s="88">
        <f t="shared" si="15"/>
        <v>62.519999999999996</v>
      </c>
      <c r="M114" s="27">
        <v>0</v>
      </c>
      <c r="N114" s="27">
        <v>0</v>
      </c>
      <c r="O114" s="27">
        <v>1</v>
      </c>
      <c r="P114" s="27">
        <v>0</v>
      </c>
      <c r="Q114" s="27">
        <v>0</v>
      </c>
    </row>
    <row r="115" spans="1:17" ht="15.75" customHeight="1" x14ac:dyDescent="0.25">
      <c r="A115" s="27" t="s">
        <v>877</v>
      </c>
      <c r="B115" s="89" t="s">
        <v>807</v>
      </c>
      <c r="C115" s="88">
        <v>0</v>
      </c>
      <c r="D115" s="88">
        <v>0.16</v>
      </c>
      <c r="E115" s="88">
        <v>0</v>
      </c>
      <c r="F115" s="88">
        <v>12.55</v>
      </c>
      <c r="G115" s="88">
        <v>0</v>
      </c>
      <c r="H115" s="88">
        <v>7.0000000000000007E-2</v>
      </c>
      <c r="I115" s="88">
        <f t="shared" si="12"/>
        <v>0</v>
      </c>
      <c r="J115" s="88">
        <f t="shared" si="13"/>
        <v>0.23</v>
      </c>
      <c r="K115" s="88">
        <f t="shared" si="14"/>
        <v>12.780000000000001</v>
      </c>
      <c r="L115" s="88">
        <f t="shared" si="15"/>
        <v>87.22</v>
      </c>
      <c r="M115" s="27">
        <v>0</v>
      </c>
      <c r="N115" s="27">
        <v>0</v>
      </c>
      <c r="O115" s="27">
        <v>1</v>
      </c>
      <c r="P115" s="27">
        <v>0</v>
      </c>
      <c r="Q115" s="27">
        <v>0</v>
      </c>
    </row>
    <row r="116" spans="1:17" ht="15.75" customHeight="1" x14ac:dyDescent="0.25">
      <c r="A116" s="27" t="s">
        <v>822</v>
      </c>
      <c r="B116" s="27" t="s">
        <v>88</v>
      </c>
      <c r="C116" s="88">
        <v>0</v>
      </c>
      <c r="D116" s="88">
        <v>17.04</v>
      </c>
      <c r="E116" s="88">
        <v>0</v>
      </c>
      <c r="F116" s="88">
        <v>1.56</v>
      </c>
      <c r="G116" s="88">
        <v>0</v>
      </c>
      <c r="H116" s="88">
        <v>8.67</v>
      </c>
      <c r="I116" s="88">
        <f t="shared" si="12"/>
        <v>0</v>
      </c>
      <c r="J116" s="88">
        <f t="shared" si="13"/>
        <v>25.71</v>
      </c>
      <c r="K116" s="88">
        <f t="shared" si="14"/>
        <v>27.269999999999996</v>
      </c>
      <c r="L116" s="88">
        <f t="shared" si="15"/>
        <v>72.73</v>
      </c>
      <c r="M116" s="27">
        <v>0</v>
      </c>
      <c r="N116" s="27">
        <v>0</v>
      </c>
      <c r="O116" s="27">
        <v>1</v>
      </c>
      <c r="P116" s="27">
        <v>0</v>
      </c>
      <c r="Q116" s="27">
        <v>0</v>
      </c>
    </row>
    <row r="117" spans="1:17" ht="12.75" customHeight="1" x14ac:dyDescent="0.25">
      <c r="A117" s="27" t="s">
        <v>821</v>
      </c>
      <c r="B117" s="27" t="s">
        <v>259</v>
      </c>
      <c r="C117" s="88">
        <v>0</v>
      </c>
      <c r="D117" s="88">
        <v>16.97</v>
      </c>
      <c r="E117" s="88">
        <v>0</v>
      </c>
      <c r="F117" s="88">
        <v>4.99</v>
      </c>
      <c r="G117" s="88">
        <v>0</v>
      </c>
      <c r="H117" s="88">
        <v>8.27</v>
      </c>
      <c r="I117" s="88">
        <f t="shared" si="12"/>
        <v>0</v>
      </c>
      <c r="J117" s="88">
        <f t="shared" si="13"/>
        <v>25.24</v>
      </c>
      <c r="K117" s="88">
        <f t="shared" si="14"/>
        <v>30.23</v>
      </c>
      <c r="L117" s="88">
        <f t="shared" si="15"/>
        <v>69.77</v>
      </c>
      <c r="M117" s="27">
        <v>0</v>
      </c>
      <c r="N117" s="27">
        <v>0</v>
      </c>
      <c r="O117" s="27">
        <v>1</v>
      </c>
      <c r="P117" s="27">
        <v>1</v>
      </c>
      <c r="Q117" s="27">
        <v>0</v>
      </c>
    </row>
    <row r="118" spans="1:17" ht="12.75" customHeight="1" x14ac:dyDescent="0.25">
      <c r="A118" s="27" t="s">
        <v>882</v>
      </c>
      <c r="B118" s="27" t="s">
        <v>307</v>
      </c>
      <c r="C118" s="88">
        <v>0.11</v>
      </c>
      <c r="D118" s="88">
        <v>0.39</v>
      </c>
      <c r="E118" s="88">
        <v>0.85</v>
      </c>
      <c r="F118" s="88">
        <v>0.96</v>
      </c>
      <c r="G118" s="88">
        <v>0.44</v>
      </c>
      <c r="H118" s="88">
        <v>0.2</v>
      </c>
      <c r="I118" s="88">
        <f t="shared" si="12"/>
        <v>1.4</v>
      </c>
      <c r="J118" s="88">
        <f t="shared" si="13"/>
        <v>0.59000000000000008</v>
      </c>
      <c r="K118" s="88">
        <f t="shared" si="14"/>
        <v>2.95</v>
      </c>
      <c r="L118" s="88">
        <f t="shared" si="15"/>
        <v>97.05</v>
      </c>
      <c r="M118" s="27">
        <v>0</v>
      </c>
      <c r="N118" s="27">
        <v>0</v>
      </c>
      <c r="O118" s="27">
        <v>1</v>
      </c>
      <c r="P118" s="27">
        <v>0</v>
      </c>
      <c r="Q118" s="27">
        <v>0</v>
      </c>
    </row>
    <row r="119" spans="1:17" ht="12.75" customHeight="1" x14ac:dyDescent="0.25">
      <c r="A119" s="27" t="s">
        <v>857</v>
      </c>
      <c r="B119" s="27" t="s">
        <v>175</v>
      </c>
      <c r="C119" s="88">
        <v>0.08</v>
      </c>
      <c r="D119" s="88">
        <v>0.04</v>
      </c>
      <c r="E119" s="88">
        <v>0.52</v>
      </c>
      <c r="F119" s="88">
        <v>12.5</v>
      </c>
      <c r="G119" s="88">
        <v>0.27</v>
      </c>
      <c r="H119" s="88">
        <v>0.02</v>
      </c>
      <c r="I119" s="88">
        <f t="shared" si="12"/>
        <v>0.87</v>
      </c>
      <c r="J119" s="88">
        <f t="shared" si="13"/>
        <v>0.06</v>
      </c>
      <c r="K119" s="88">
        <f t="shared" si="14"/>
        <v>13.43</v>
      </c>
      <c r="L119" s="88">
        <f t="shared" si="15"/>
        <v>86.57</v>
      </c>
      <c r="M119" s="27">
        <v>0</v>
      </c>
      <c r="N119" s="27">
        <v>0</v>
      </c>
      <c r="O119" s="27">
        <v>1</v>
      </c>
      <c r="P119" s="27">
        <v>0</v>
      </c>
      <c r="Q119" s="27">
        <v>0</v>
      </c>
    </row>
    <row r="120" spans="1:17" ht="12.75" customHeight="1" x14ac:dyDescent="0.25">
      <c r="A120" s="34" t="s">
        <v>640</v>
      </c>
      <c r="B120" s="27" t="s">
        <v>641</v>
      </c>
      <c r="C120" s="88">
        <v>2.94</v>
      </c>
      <c r="D120" s="88">
        <v>2.96</v>
      </c>
      <c r="E120" s="88">
        <v>24.39</v>
      </c>
      <c r="F120" s="88">
        <v>28.88</v>
      </c>
      <c r="G120" s="88">
        <v>4.51</v>
      </c>
      <c r="H120" s="88">
        <v>0.66</v>
      </c>
      <c r="I120" s="88">
        <f t="shared" si="12"/>
        <v>31.840000000000003</v>
      </c>
      <c r="J120" s="88">
        <f t="shared" si="13"/>
        <v>3.62</v>
      </c>
      <c r="K120" s="88">
        <f t="shared" si="14"/>
        <v>64.34</v>
      </c>
      <c r="L120" s="88">
        <f t="shared" si="15"/>
        <v>35.659999999999997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</row>
    <row r="121" spans="1:17" ht="12.75" customHeight="1" x14ac:dyDescent="0.25">
      <c r="A121" s="27" t="s">
        <v>878</v>
      </c>
      <c r="B121" s="27" t="s">
        <v>27</v>
      </c>
      <c r="C121" s="88">
        <v>0</v>
      </c>
      <c r="D121" s="88">
        <v>0.66</v>
      </c>
      <c r="E121" s="88">
        <v>0.02</v>
      </c>
      <c r="F121" s="88">
        <v>0.14000000000000001</v>
      </c>
      <c r="G121" s="88">
        <v>0.01</v>
      </c>
      <c r="H121" s="88">
        <v>0.35</v>
      </c>
      <c r="I121" s="88">
        <f t="shared" si="12"/>
        <v>0.03</v>
      </c>
      <c r="J121" s="88">
        <f t="shared" si="13"/>
        <v>1.01</v>
      </c>
      <c r="K121" s="88">
        <f t="shared" si="14"/>
        <v>1.1800000000000002</v>
      </c>
      <c r="L121" s="88">
        <f t="shared" si="15"/>
        <v>98.82</v>
      </c>
      <c r="M121" s="27">
        <v>0</v>
      </c>
      <c r="N121" s="27">
        <v>0</v>
      </c>
      <c r="O121" s="27">
        <v>1</v>
      </c>
      <c r="P121" s="27">
        <v>1</v>
      </c>
      <c r="Q121" s="27">
        <v>0</v>
      </c>
    </row>
    <row r="122" spans="1:17" ht="12.75" customHeight="1" x14ac:dyDescent="0.25">
      <c r="A122" s="27" t="s">
        <v>862</v>
      </c>
      <c r="B122" s="27" t="s">
        <v>580</v>
      </c>
      <c r="C122" s="88">
        <v>0</v>
      </c>
      <c r="D122" s="88">
        <v>0.23</v>
      </c>
      <c r="E122" s="88">
        <v>0</v>
      </c>
      <c r="F122" s="88">
        <v>26.38</v>
      </c>
      <c r="G122" s="88">
        <v>0</v>
      </c>
      <c r="H122" s="88">
        <v>0.09</v>
      </c>
      <c r="I122" s="88">
        <f t="shared" si="12"/>
        <v>0</v>
      </c>
      <c r="J122" s="88">
        <f t="shared" si="13"/>
        <v>0.32</v>
      </c>
      <c r="K122" s="88">
        <f t="shared" si="14"/>
        <v>26.7</v>
      </c>
      <c r="L122" s="88">
        <f t="shared" si="15"/>
        <v>73.3</v>
      </c>
      <c r="M122" s="27">
        <v>0</v>
      </c>
      <c r="N122" s="27">
        <v>0</v>
      </c>
      <c r="O122" s="27">
        <v>1</v>
      </c>
      <c r="P122" s="27">
        <v>0</v>
      </c>
      <c r="Q122" s="27">
        <v>0</v>
      </c>
    </row>
    <row r="123" spans="1:17" ht="12.75" customHeight="1" x14ac:dyDescent="0.25">
      <c r="A123" s="27" t="s">
        <v>876</v>
      </c>
      <c r="B123" s="27" t="s">
        <v>303</v>
      </c>
      <c r="C123" s="88">
        <v>0.03</v>
      </c>
      <c r="D123" s="88">
        <v>0.27</v>
      </c>
      <c r="E123" s="88">
        <v>0.21</v>
      </c>
      <c r="F123" s="88">
        <v>29.3</v>
      </c>
      <c r="G123" s="88">
        <v>0.11</v>
      </c>
      <c r="H123" s="88">
        <v>0.14000000000000001</v>
      </c>
      <c r="I123" s="88">
        <f t="shared" si="12"/>
        <v>0.35</v>
      </c>
      <c r="J123" s="88">
        <f t="shared" si="13"/>
        <v>0.41000000000000003</v>
      </c>
      <c r="K123" s="88">
        <f t="shared" si="14"/>
        <v>30.060000000000002</v>
      </c>
      <c r="L123" s="88">
        <f t="shared" si="15"/>
        <v>69.94</v>
      </c>
      <c r="M123" s="27">
        <v>0</v>
      </c>
      <c r="N123" s="27">
        <v>0</v>
      </c>
      <c r="O123" s="27">
        <v>1</v>
      </c>
      <c r="P123" s="27">
        <v>0</v>
      </c>
      <c r="Q123" s="27">
        <v>0</v>
      </c>
    </row>
    <row r="124" spans="1:17" ht="12.75" customHeight="1" x14ac:dyDescent="0.25">
      <c r="A124" s="27" t="s">
        <v>384</v>
      </c>
      <c r="B124" s="27" t="s">
        <v>385</v>
      </c>
      <c r="C124" s="88">
        <v>0.43</v>
      </c>
      <c r="D124" s="88">
        <v>0.36</v>
      </c>
      <c r="E124" s="27">
        <v>3.33</v>
      </c>
      <c r="F124" s="88">
        <v>17.3</v>
      </c>
      <c r="G124" s="27">
        <v>1.62</v>
      </c>
      <c r="H124" s="88">
        <v>0.18</v>
      </c>
      <c r="I124" s="88">
        <f t="shared" si="12"/>
        <v>5.3800000000000008</v>
      </c>
      <c r="J124" s="88">
        <f t="shared" si="13"/>
        <v>0.54</v>
      </c>
      <c r="K124" s="88">
        <f t="shared" si="14"/>
        <v>23.220000000000002</v>
      </c>
      <c r="L124" s="88">
        <f t="shared" si="15"/>
        <v>76.78</v>
      </c>
      <c r="M124" s="27">
        <v>0</v>
      </c>
      <c r="N124" s="27">
        <v>0</v>
      </c>
      <c r="O124" s="27">
        <v>1</v>
      </c>
      <c r="P124" s="27">
        <v>0</v>
      </c>
      <c r="Q124" s="27">
        <v>0</v>
      </c>
    </row>
    <row r="125" spans="1:17" ht="12.75" customHeight="1" x14ac:dyDescent="0.25">
      <c r="A125" s="27" t="s">
        <v>880</v>
      </c>
      <c r="B125" s="27" t="s">
        <v>253</v>
      </c>
      <c r="C125" s="88">
        <v>0.17</v>
      </c>
      <c r="D125" s="88">
        <v>0.02</v>
      </c>
      <c r="E125" s="88">
        <v>1.21</v>
      </c>
      <c r="F125" s="88">
        <v>6.62</v>
      </c>
      <c r="G125" s="88">
        <v>0.62</v>
      </c>
      <c r="H125" s="88">
        <v>0.01</v>
      </c>
      <c r="I125" s="88">
        <f t="shared" si="12"/>
        <v>2</v>
      </c>
      <c r="J125" s="88">
        <f t="shared" si="13"/>
        <v>0.03</v>
      </c>
      <c r="K125" s="88">
        <f t="shared" si="14"/>
        <v>8.6499999999999986</v>
      </c>
      <c r="L125" s="88">
        <f t="shared" si="15"/>
        <v>91.35</v>
      </c>
      <c r="M125" s="27">
        <v>0</v>
      </c>
      <c r="N125" s="27">
        <v>0</v>
      </c>
      <c r="O125" s="27">
        <v>1</v>
      </c>
      <c r="P125" s="27">
        <v>0</v>
      </c>
      <c r="Q125" s="27">
        <v>0</v>
      </c>
    </row>
    <row r="126" spans="1:17" ht="12.75" customHeight="1" x14ac:dyDescent="0.25">
      <c r="A126" s="27" t="s">
        <v>859</v>
      </c>
      <c r="B126" s="27" t="s">
        <v>51</v>
      </c>
      <c r="C126" s="88">
        <v>4.67</v>
      </c>
      <c r="D126" s="88">
        <v>0.74</v>
      </c>
      <c r="E126" s="88">
        <v>87.68</v>
      </c>
      <c r="F126" s="88">
        <v>0.1</v>
      </c>
      <c r="G126" s="88">
        <v>1.1200000000000001</v>
      </c>
      <c r="H126" s="88">
        <v>0.03</v>
      </c>
      <c r="I126" s="88">
        <f t="shared" si="12"/>
        <v>93.470000000000013</v>
      </c>
      <c r="J126" s="88">
        <f t="shared" si="13"/>
        <v>0.77</v>
      </c>
      <c r="K126" s="88">
        <f t="shared" si="14"/>
        <v>94.34</v>
      </c>
      <c r="L126" s="88">
        <f t="shared" si="15"/>
        <v>5.6599999999999966</v>
      </c>
      <c r="M126" s="27">
        <v>1</v>
      </c>
      <c r="N126" s="27">
        <v>0</v>
      </c>
      <c r="O126" s="27">
        <v>0</v>
      </c>
      <c r="P126" s="27">
        <v>0</v>
      </c>
      <c r="Q126" s="27">
        <v>0</v>
      </c>
    </row>
    <row r="127" spans="1:17" ht="12.75" customHeight="1" x14ac:dyDescent="0.25">
      <c r="A127" s="27" t="s">
        <v>860</v>
      </c>
      <c r="B127" s="27" t="s">
        <v>58</v>
      </c>
      <c r="C127" s="88">
        <v>4.4400000000000004</v>
      </c>
      <c r="D127" s="88">
        <v>0.44</v>
      </c>
      <c r="E127" s="88">
        <v>78.94</v>
      </c>
      <c r="F127" s="88">
        <v>4.8899999999999997</v>
      </c>
      <c r="G127" s="88">
        <v>2.54</v>
      </c>
      <c r="H127" s="88">
        <v>0.04</v>
      </c>
      <c r="I127" s="88">
        <f t="shared" si="12"/>
        <v>85.92</v>
      </c>
      <c r="J127" s="88">
        <f t="shared" si="13"/>
        <v>0.48</v>
      </c>
      <c r="K127" s="88">
        <f t="shared" si="14"/>
        <v>91.29</v>
      </c>
      <c r="L127" s="88">
        <f t="shared" si="15"/>
        <v>8.7099999999999937</v>
      </c>
      <c r="M127" s="27">
        <v>1</v>
      </c>
      <c r="N127" s="27">
        <v>0</v>
      </c>
      <c r="O127" s="27">
        <v>0</v>
      </c>
      <c r="P127" s="27">
        <v>0</v>
      </c>
      <c r="Q127" s="27">
        <v>0</v>
      </c>
    </row>
    <row r="128" spans="1:17" ht="12.75" customHeight="1" x14ac:dyDescent="0.25">
      <c r="A128" s="27" t="s">
        <v>894</v>
      </c>
      <c r="B128" s="27" t="s">
        <v>225</v>
      </c>
      <c r="C128" s="88">
        <v>0</v>
      </c>
      <c r="D128" s="88">
        <v>0.01</v>
      </c>
      <c r="E128" s="88">
        <v>0</v>
      </c>
      <c r="F128" s="88">
        <v>33.409999999999997</v>
      </c>
      <c r="G128" s="88">
        <v>0</v>
      </c>
      <c r="H128" s="88">
        <v>0</v>
      </c>
      <c r="I128" s="88">
        <f t="shared" si="12"/>
        <v>0</v>
      </c>
      <c r="J128" s="88">
        <f t="shared" si="13"/>
        <v>0.01</v>
      </c>
      <c r="K128" s="88">
        <f t="shared" si="14"/>
        <v>33.419999999999995</v>
      </c>
      <c r="L128" s="88">
        <f t="shared" si="15"/>
        <v>66.580000000000013</v>
      </c>
      <c r="M128" s="27">
        <v>0</v>
      </c>
      <c r="N128" s="27">
        <v>1</v>
      </c>
      <c r="O128" s="27">
        <v>0</v>
      </c>
      <c r="P128" s="27">
        <v>0</v>
      </c>
      <c r="Q128" s="27">
        <v>0</v>
      </c>
    </row>
    <row r="129" spans="2:17" ht="15.75" customHeight="1" x14ac:dyDescent="0.25">
      <c r="C129" s="88"/>
      <c r="D129" s="88"/>
      <c r="E129" s="88"/>
      <c r="F129" s="88"/>
      <c r="G129" s="88"/>
      <c r="H129" s="88"/>
      <c r="I129" s="88"/>
      <c r="J129" s="88"/>
      <c r="K129" s="88"/>
      <c r="L129" s="88"/>
    </row>
    <row r="130" spans="2:17" ht="15.75" customHeight="1" x14ac:dyDescent="0.25">
      <c r="B130" s="27" t="s">
        <v>793</v>
      </c>
      <c r="M130" s="90">
        <f>SUM(M5:M128)/123*100</f>
        <v>32.520325203252028</v>
      </c>
      <c r="N130" s="90">
        <f>SUM(N5:N128)/123*100</f>
        <v>4.0650406504065035</v>
      </c>
      <c r="O130" s="90">
        <f>SUM(O5:O128)/123*100</f>
        <v>50.40650406504065</v>
      </c>
      <c r="P130" s="90">
        <f>SUM(P5:P128)/123*100</f>
        <v>13.008130081300814</v>
      </c>
      <c r="Q130" s="90">
        <f>SUM(Q5:Q128)/123*100</f>
        <v>3.2520325203252036</v>
      </c>
    </row>
    <row r="131" spans="2:17" ht="15.75" customHeight="1" x14ac:dyDescent="0.25">
      <c r="B131" s="27" t="s">
        <v>794</v>
      </c>
      <c r="M131" s="90">
        <f>15/64*100</f>
        <v>23.4375</v>
      </c>
      <c r="N131" s="90">
        <f>2/64*100</f>
        <v>3.125</v>
      </c>
      <c r="O131" s="90">
        <f>44/64*100</f>
        <v>68.75</v>
      </c>
      <c r="P131" s="90">
        <f>12/64*100</f>
        <v>18.75</v>
      </c>
      <c r="Q131" s="90">
        <v>0</v>
      </c>
    </row>
    <row r="132" spans="2:17" ht="15.75" customHeight="1" x14ac:dyDescent="0.25">
      <c r="B132" s="27" t="s">
        <v>1267</v>
      </c>
      <c r="M132" s="90">
        <f>15/SUM(M5:M128)*100</f>
        <v>37.5</v>
      </c>
      <c r="N132" s="90">
        <f>2/SUM(N5:N128)*100</f>
        <v>40</v>
      </c>
      <c r="O132" s="90">
        <f>44/SUM(O5:O128)*100</f>
        <v>70.967741935483872</v>
      </c>
      <c r="P132" s="90">
        <f>12/SUM(P5:P128)*100</f>
        <v>75</v>
      </c>
      <c r="Q132" s="90">
        <f>0/SUM(Q5:Q128)*100</f>
        <v>0</v>
      </c>
    </row>
    <row r="133" spans="2:17" ht="15.75" customHeight="1" x14ac:dyDescent="0.25"/>
    <row r="134" spans="2:17" ht="15.75" customHeight="1" x14ac:dyDescent="0.25"/>
    <row r="135" spans="2:17" ht="15.75" customHeight="1" x14ac:dyDescent="0.25"/>
    <row r="136" spans="2:17" ht="15.75" customHeight="1" x14ac:dyDescent="0.25"/>
    <row r="137" spans="2:17" ht="15.75" customHeight="1" x14ac:dyDescent="0.25"/>
    <row r="138" spans="2:17" ht="15.75" customHeight="1" x14ac:dyDescent="0.25"/>
    <row r="139" spans="2:17" ht="15.75" customHeight="1" x14ac:dyDescent="0.25"/>
    <row r="140" spans="2:17" ht="15.75" customHeight="1" x14ac:dyDescent="0.25"/>
    <row r="141" spans="2:17" ht="15.75" customHeight="1" x14ac:dyDescent="0.25"/>
    <row r="142" spans="2:17" ht="15.75" customHeight="1" x14ac:dyDescent="0.25"/>
    <row r="143" spans="2:17" ht="15.75" customHeight="1" x14ac:dyDescent="0.25"/>
    <row r="144" spans="2:17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sortState xmlns:xlrd2="http://schemas.microsoft.com/office/spreadsheetml/2017/richdata2" ref="A5:Q128">
    <sortCondition ref="A5:A128"/>
  </sortState>
  <mergeCells count="3">
    <mergeCell ref="C3:D3"/>
    <mergeCell ref="E3:F3"/>
    <mergeCell ref="G3:H3"/>
  </mergeCells>
  <pageMargins left="0.7" right="0.7" top="0.75" bottom="0.75" header="0" footer="0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9026-EC5C-40AC-BDB0-EA98D9262432}">
  <dimension ref="A1:G127"/>
  <sheetViews>
    <sheetView workbookViewId="0">
      <selection activeCell="C78" sqref="C78"/>
    </sheetView>
  </sheetViews>
  <sheetFormatPr defaultColWidth="8.88671875" defaultRowHeight="15" x14ac:dyDescent="0.25"/>
  <cols>
    <col min="1" max="1" width="8.88671875" style="21"/>
    <col min="2" max="2" width="12" style="48" bestFit="1" customWidth="1"/>
    <col min="3" max="3" width="96.44140625" style="21" bestFit="1" customWidth="1"/>
    <col min="4" max="4" width="25.44140625" style="21" bestFit="1" customWidth="1"/>
    <col min="5" max="5" width="37" style="21" customWidth="1"/>
    <col min="6" max="6" width="40.109375" style="21" customWidth="1"/>
    <col min="7" max="7" width="54.88671875" style="21" customWidth="1"/>
    <col min="8" max="16384" width="8.88671875" style="21"/>
  </cols>
  <sheetData>
    <row r="1" spans="1:7" s="96" customFormat="1" ht="18.75" x14ac:dyDescent="0.3">
      <c r="A1" s="96" t="s">
        <v>1261</v>
      </c>
      <c r="B1" s="99"/>
    </row>
    <row r="2" spans="1:7" s="25" customFormat="1" x14ac:dyDescent="0.25">
      <c r="B2" s="100"/>
    </row>
    <row r="3" spans="1:7" s="95" customFormat="1" x14ac:dyDescent="0.25">
      <c r="B3" s="101" t="s">
        <v>902</v>
      </c>
      <c r="C3" s="95" t="s">
        <v>7</v>
      </c>
      <c r="D3" s="95" t="s">
        <v>673</v>
      </c>
      <c r="E3" s="95" t="s">
        <v>1184</v>
      </c>
      <c r="F3" s="95" t="s">
        <v>1185</v>
      </c>
      <c r="G3" s="95" t="s">
        <v>1186</v>
      </c>
    </row>
    <row r="4" spans="1:7" x14ac:dyDescent="0.25">
      <c r="B4" s="48">
        <v>1</v>
      </c>
      <c r="C4" s="21" t="s">
        <v>870</v>
      </c>
      <c r="D4" s="21" t="s">
        <v>340</v>
      </c>
      <c r="E4" s="43">
        <v>99.86</v>
      </c>
      <c r="F4" s="43">
        <v>99.99</v>
      </c>
      <c r="G4" s="43">
        <f t="shared" ref="G4:G35" si="0">F4-E4</f>
        <v>0.12999999999999545</v>
      </c>
    </row>
    <row r="5" spans="1:7" x14ac:dyDescent="0.25">
      <c r="B5" s="48">
        <v>2</v>
      </c>
      <c r="C5" s="21" t="s">
        <v>842</v>
      </c>
      <c r="D5" s="21" t="s">
        <v>516</v>
      </c>
      <c r="E5" s="43">
        <v>99.82</v>
      </c>
      <c r="F5" s="43">
        <v>99.96</v>
      </c>
      <c r="G5" s="43">
        <f t="shared" si="0"/>
        <v>0.14000000000000057</v>
      </c>
    </row>
    <row r="6" spans="1:7" x14ac:dyDescent="0.25">
      <c r="B6" s="48">
        <v>3</v>
      </c>
      <c r="C6" s="21" t="s">
        <v>886</v>
      </c>
      <c r="D6" s="21" t="s">
        <v>602</v>
      </c>
      <c r="E6" s="43">
        <v>99.6</v>
      </c>
      <c r="F6" s="43">
        <v>99.81</v>
      </c>
      <c r="G6" s="43">
        <f t="shared" si="0"/>
        <v>0.21000000000000796</v>
      </c>
    </row>
    <row r="7" spans="1:7" x14ac:dyDescent="0.25">
      <c r="B7" s="48">
        <v>4</v>
      </c>
      <c r="C7" s="21" t="s">
        <v>815</v>
      </c>
      <c r="D7" s="21" t="s">
        <v>256</v>
      </c>
      <c r="E7" s="43">
        <v>99.42</v>
      </c>
      <c r="F7" s="43">
        <v>99.99</v>
      </c>
      <c r="G7" s="43">
        <f t="shared" si="0"/>
        <v>0.56999999999999318</v>
      </c>
    </row>
    <row r="8" spans="1:7" x14ac:dyDescent="0.25">
      <c r="B8" s="48">
        <v>5</v>
      </c>
      <c r="C8" s="21" t="s">
        <v>829</v>
      </c>
      <c r="D8" s="21" t="s">
        <v>411</v>
      </c>
      <c r="E8" s="43">
        <v>99.4</v>
      </c>
      <c r="F8" s="43">
        <v>99.69</v>
      </c>
      <c r="G8" s="43">
        <f t="shared" si="0"/>
        <v>0.28999999999999204</v>
      </c>
    </row>
    <row r="9" spans="1:7" x14ac:dyDescent="0.25">
      <c r="B9" s="48">
        <v>6</v>
      </c>
      <c r="C9" s="21" t="s">
        <v>827</v>
      </c>
      <c r="D9" s="21" t="s">
        <v>421</v>
      </c>
      <c r="E9" s="43">
        <v>99.36</v>
      </c>
      <c r="F9" s="43">
        <v>99.65</v>
      </c>
      <c r="G9" s="43">
        <f t="shared" si="0"/>
        <v>0.29000000000000625</v>
      </c>
    </row>
    <row r="10" spans="1:7" x14ac:dyDescent="0.25">
      <c r="B10" s="48">
        <v>7</v>
      </c>
      <c r="C10" s="21" t="s">
        <v>828</v>
      </c>
      <c r="D10" s="21" t="s">
        <v>407</v>
      </c>
      <c r="E10" s="43">
        <v>99.33</v>
      </c>
      <c r="F10" s="43">
        <v>99.65</v>
      </c>
      <c r="G10" s="43">
        <f t="shared" si="0"/>
        <v>0.32000000000000739</v>
      </c>
    </row>
    <row r="11" spans="1:7" x14ac:dyDescent="0.25">
      <c r="B11" s="48">
        <v>8</v>
      </c>
      <c r="C11" s="21" t="s">
        <v>846</v>
      </c>
      <c r="D11" s="21" t="s">
        <v>330</v>
      </c>
      <c r="E11" s="43">
        <v>98.85</v>
      </c>
      <c r="F11" s="43">
        <v>99.32</v>
      </c>
      <c r="G11" s="43">
        <f t="shared" si="0"/>
        <v>0.46999999999999886</v>
      </c>
    </row>
    <row r="12" spans="1:7" x14ac:dyDescent="0.25">
      <c r="B12" s="48">
        <v>9</v>
      </c>
      <c r="C12" s="21" t="s">
        <v>817</v>
      </c>
      <c r="D12" s="21" t="s">
        <v>429</v>
      </c>
      <c r="E12" s="43">
        <v>98.83</v>
      </c>
      <c r="F12" s="43">
        <v>99.31</v>
      </c>
      <c r="G12" s="43">
        <f t="shared" si="0"/>
        <v>0.48000000000000398</v>
      </c>
    </row>
    <row r="13" spans="1:7" x14ac:dyDescent="0.25">
      <c r="B13" s="48">
        <v>10</v>
      </c>
      <c r="C13" s="21" t="s">
        <v>878</v>
      </c>
      <c r="D13" s="21" t="s">
        <v>27</v>
      </c>
      <c r="E13" s="43">
        <v>98.82</v>
      </c>
      <c r="F13" s="43">
        <v>99.32</v>
      </c>
      <c r="G13" s="43">
        <f t="shared" si="0"/>
        <v>0.5</v>
      </c>
    </row>
    <row r="14" spans="1:7" x14ac:dyDescent="0.25">
      <c r="B14" s="48">
        <v>11</v>
      </c>
      <c r="C14" s="21" t="s">
        <v>830</v>
      </c>
      <c r="D14" s="21" t="s">
        <v>494</v>
      </c>
      <c r="E14" s="43">
        <v>98.14</v>
      </c>
      <c r="F14" s="43">
        <v>99.59</v>
      </c>
      <c r="G14" s="43">
        <f t="shared" si="0"/>
        <v>1.4500000000000028</v>
      </c>
    </row>
    <row r="15" spans="1:7" x14ac:dyDescent="0.25">
      <c r="B15" s="48">
        <v>12</v>
      </c>
      <c r="C15" s="21" t="s">
        <v>847</v>
      </c>
      <c r="D15" s="21" t="s">
        <v>522</v>
      </c>
      <c r="E15" s="43">
        <v>97.12</v>
      </c>
      <c r="F15" s="43">
        <v>99.95</v>
      </c>
      <c r="G15" s="43">
        <f t="shared" si="0"/>
        <v>2.8299999999999983</v>
      </c>
    </row>
    <row r="16" spans="1:7" x14ac:dyDescent="0.25">
      <c r="B16" s="48">
        <v>13</v>
      </c>
      <c r="C16" s="21" t="s">
        <v>882</v>
      </c>
      <c r="D16" s="21" t="s">
        <v>307</v>
      </c>
      <c r="E16" s="43">
        <v>97.05</v>
      </c>
      <c r="F16" s="43">
        <v>98.65</v>
      </c>
      <c r="G16" s="43">
        <f t="shared" si="0"/>
        <v>1.6000000000000085</v>
      </c>
    </row>
    <row r="17" spans="2:7" x14ac:dyDescent="0.25">
      <c r="B17" s="48">
        <v>14</v>
      </c>
      <c r="C17" s="21" t="s">
        <v>854</v>
      </c>
      <c r="D17" s="21" t="s">
        <v>393</v>
      </c>
      <c r="E17" s="43">
        <v>97.03</v>
      </c>
      <c r="F17" s="43">
        <v>98.55</v>
      </c>
      <c r="G17" s="43">
        <f t="shared" si="0"/>
        <v>1.519999999999996</v>
      </c>
    </row>
    <row r="18" spans="2:7" x14ac:dyDescent="0.25">
      <c r="B18" s="48">
        <v>15</v>
      </c>
      <c r="C18" s="21" t="s">
        <v>858</v>
      </c>
      <c r="D18" s="21" t="s">
        <v>368</v>
      </c>
      <c r="E18" s="43">
        <v>96.43</v>
      </c>
      <c r="F18" s="43">
        <v>99.96</v>
      </c>
      <c r="G18" s="43">
        <f t="shared" si="0"/>
        <v>3.5299999999999869</v>
      </c>
    </row>
    <row r="19" spans="2:7" x14ac:dyDescent="0.25">
      <c r="B19" s="48">
        <v>16</v>
      </c>
      <c r="C19" s="21" t="s">
        <v>501</v>
      </c>
      <c r="D19" s="21" t="s">
        <v>502</v>
      </c>
      <c r="E19" s="43">
        <v>96.2</v>
      </c>
      <c r="F19" s="43">
        <v>99.77</v>
      </c>
      <c r="G19" s="43">
        <f t="shared" si="0"/>
        <v>3.5699999999999932</v>
      </c>
    </row>
    <row r="20" spans="2:7" x14ac:dyDescent="0.25">
      <c r="B20" s="48">
        <v>17</v>
      </c>
      <c r="C20" s="21" t="s">
        <v>896</v>
      </c>
      <c r="D20" s="21" t="s">
        <v>123</v>
      </c>
      <c r="E20" s="43">
        <v>96.05</v>
      </c>
      <c r="F20" s="43">
        <v>99.68</v>
      </c>
      <c r="G20" s="43">
        <f t="shared" si="0"/>
        <v>3.6300000000000097</v>
      </c>
    </row>
    <row r="21" spans="2:7" x14ac:dyDescent="0.25">
      <c r="B21" s="48">
        <v>18</v>
      </c>
      <c r="C21" s="21" t="s">
        <v>899</v>
      </c>
      <c r="D21" s="21" t="s">
        <v>389</v>
      </c>
      <c r="E21" s="43">
        <v>95.77</v>
      </c>
      <c r="F21" s="43">
        <v>99.94</v>
      </c>
      <c r="G21" s="43">
        <f t="shared" si="0"/>
        <v>4.1700000000000017</v>
      </c>
    </row>
    <row r="22" spans="2:7" x14ac:dyDescent="0.25">
      <c r="B22" s="48">
        <v>19</v>
      </c>
      <c r="C22" s="21" t="s">
        <v>810</v>
      </c>
      <c r="D22" s="21" t="s">
        <v>545</v>
      </c>
      <c r="E22" s="43">
        <v>95.59</v>
      </c>
      <c r="F22" s="43">
        <v>99.57</v>
      </c>
      <c r="G22" s="43">
        <f t="shared" si="0"/>
        <v>3.9799999999999898</v>
      </c>
    </row>
    <row r="23" spans="2:7" x14ac:dyDescent="0.25">
      <c r="B23" s="48">
        <v>20</v>
      </c>
      <c r="C23" s="21" t="s">
        <v>837</v>
      </c>
      <c r="D23" s="21" t="s">
        <v>327</v>
      </c>
      <c r="E23" s="43">
        <v>95.54</v>
      </c>
      <c r="F23" s="43">
        <v>99.48</v>
      </c>
      <c r="G23" s="43">
        <f t="shared" si="0"/>
        <v>3.9399999999999977</v>
      </c>
    </row>
    <row r="24" spans="2:7" x14ac:dyDescent="0.25">
      <c r="B24" s="48">
        <v>21</v>
      </c>
      <c r="C24" s="21" t="s">
        <v>885</v>
      </c>
      <c r="D24" s="21" t="s">
        <v>450</v>
      </c>
      <c r="E24" s="43">
        <v>95.43</v>
      </c>
      <c r="F24" s="43">
        <v>99.24</v>
      </c>
      <c r="G24" s="43">
        <f t="shared" si="0"/>
        <v>3.8099999999999881</v>
      </c>
    </row>
    <row r="25" spans="2:7" x14ac:dyDescent="0.25">
      <c r="B25" s="48">
        <v>22</v>
      </c>
      <c r="C25" s="21" t="s">
        <v>554</v>
      </c>
      <c r="D25" s="21" t="s">
        <v>555</v>
      </c>
      <c r="E25" s="43">
        <v>95.11</v>
      </c>
      <c r="F25" s="43">
        <v>98.1</v>
      </c>
      <c r="G25" s="43">
        <f t="shared" si="0"/>
        <v>2.9899999999999949</v>
      </c>
    </row>
    <row r="26" spans="2:7" x14ac:dyDescent="0.25">
      <c r="B26" s="48">
        <v>23</v>
      </c>
      <c r="C26" s="21" t="s">
        <v>809</v>
      </c>
      <c r="D26" s="21" t="s">
        <v>115</v>
      </c>
      <c r="E26" s="43">
        <v>95</v>
      </c>
      <c r="F26" s="43">
        <v>98.93</v>
      </c>
      <c r="G26" s="43">
        <f t="shared" si="0"/>
        <v>3.9300000000000068</v>
      </c>
    </row>
    <row r="27" spans="2:7" x14ac:dyDescent="0.25">
      <c r="B27" s="48">
        <v>24</v>
      </c>
      <c r="C27" s="21" t="s">
        <v>864</v>
      </c>
      <c r="D27" s="21" t="s">
        <v>297</v>
      </c>
      <c r="E27" s="43">
        <v>94.41</v>
      </c>
      <c r="F27" s="43">
        <v>97.98</v>
      </c>
      <c r="G27" s="43">
        <f t="shared" si="0"/>
        <v>3.5700000000000074</v>
      </c>
    </row>
    <row r="28" spans="2:7" x14ac:dyDescent="0.25">
      <c r="B28" s="48">
        <v>25</v>
      </c>
      <c r="C28" s="21" t="s">
        <v>849</v>
      </c>
      <c r="D28" s="21" t="s">
        <v>247</v>
      </c>
      <c r="E28" s="43">
        <v>93.87</v>
      </c>
      <c r="F28" s="43">
        <v>98.17</v>
      </c>
      <c r="G28" s="43">
        <f t="shared" si="0"/>
        <v>4.2999999999999972</v>
      </c>
    </row>
    <row r="29" spans="2:7" x14ac:dyDescent="0.25">
      <c r="B29" s="48">
        <v>26</v>
      </c>
      <c r="C29" s="21" t="s">
        <v>848</v>
      </c>
      <c r="D29" s="21" t="s">
        <v>279</v>
      </c>
      <c r="E29" s="43">
        <v>93.45</v>
      </c>
      <c r="F29" s="43">
        <v>99.22</v>
      </c>
      <c r="G29" s="43">
        <f t="shared" si="0"/>
        <v>5.769999999999996</v>
      </c>
    </row>
    <row r="30" spans="2:7" x14ac:dyDescent="0.25">
      <c r="B30" s="48">
        <v>27</v>
      </c>
      <c r="C30" s="21" t="s">
        <v>865</v>
      </c>
      <c r="D30" s="21" t="s">
        <v>19</v>
      </c>
      <c r="E30" s="43">
        <v>93.32</v>
      </c>
      <c r="F30" s="43">
        <v>99.98</v>
      </c>
      <c r="G30" s="43">
        <f t="shared" si="0"/>
        <v>6.6600000000000108</v>
      </c>
    </row>
    <row r="31" spans="2:7" x14ac:dyDescent="0.25">
      <c r="B31" s="48">
        <v>28</v>
      </c>
      <c r="C31" s="21" t="s">
        <v>813</v>
      </c>
      <c r="D31" s="21" t="s">
        <v>98</v>
      </c>
      <c r="E31" s="43">
        <v>93.28</v>
      </c>
      <c r="F31" s="43">
        <v>100</v>
      </c>
      <c r="G31" s="43">
        <f t="shared" si="0"/>
        <v>6.7199999999999989</v>
      </c>
    </row>
    <row r="32" spans="2:7" x14ac:dyDescent="0.25">
      <c r="B32" s="48">
        <v>29</v>
      </c>
      <c r="C32" s="21" t="s">
        <v>826</v>
      </c>
      <c r="D32" s="21" t="s">
        <v>315</v>
      </c>
      <c r="E32" s="43">
        <v>93.28</v>
      </c>
      <c r="F32" s="43">
        <v>100</v>
      </c>
      <c r="G32" s="43">
        <f t="shared" si="0"/>
        <v>6.7199999999999989</v>
      </c>
    </row>
    <row r="33" spans="2:7" x14ac:dyDescent="0.25">
      <c r="B33" s="48">
        <v>30</v>
      </c>
      <c r="C33" s="21" t="s">
        <v>284</v>
      </c>
      <c r="D33" s="21" t="s">
        <v>285</v>
      </c>
      <c r="E33" s="43">
        <v>93.22</v>
      </c>
      <c r="F33" s="43">
        <v>99.98</v>
      </c>
      <c r="G33" s="43">
        <f t="shared" si="0"/>
        <v>6.7600000000000051</v>
      </c>
    </row>
    <row r="34" spans="2:7" x14ac:dyDescent="0.25">
      <c r="B34" s="48">
        <v>31</v>
      </c>
      <c r="C34" s="21" t="s">
        <v>843</v>
      </c>
      <c r="D34" s="21" t="s">
        <v>593</v>
      </c>
      <c r="E34" s="43">
        <v>93.2</v>
      </c>
      <c r="F34" s="43">
        <v>99.94</v>
      </c>
      <c r="G34" s="43">
        <f t="shared" si="0"/>
        <v>6.7399999999999949</v>
      </c>
    </row>
    <row r="35" spans="2:7" x14ac:dyDescent="0.25">
      <c r="B35" s="48">
        <v>32</v>
      </c>
      <c r="C35" s="21" t="s">
        <v>838</v>
      </c>
      <c r="D35" s="21" t="s">
        <v>239</v>
      </c>
      <c r="E35" s="43">
        <v>93.12</v>
      </c>
      <c r="F35" s="43">
        <v>97.59</v>
      </c>
      <c r="G35" s="43">
        <f t="shared" si="0"/>
        <v>4.4699999999999989</v>
      </c>
    </row>
    <row r="36" spans="2:7" x14ac:dyDescent="0.25">
      <c r="B36" s="48">
        <v>33</v>
      </c>
      <c r="C36" s="21" t="s">
        <v>844</v>
      </c>
      <c r="D36" s="21" t="s">
        <v>235</v>
      </c>
      <c r="E36" s="43">
        <v>92.64</v>
      </c>
      <c r="F36" s="43">
        <v>97.6</v>
      </c>
      <c r="G36" s="43">
        <f t="shared" ref="G36:G67" si="1">F36-E36</f>
        <v>4.9599999999999937</v>
      </c>
    </row>
    <row r="37" spans="2:7" x14ac:dyDescent="0.25">
      <c r="B37" s="48">
        <v>34</v>
      </c>
      <c r="C37" s="21" t="s">
        <v>825</v>
      </c>
      <c r="D37" s="21" t="s">
        <v>145</v>
      </c>
      <c r="E37" s="43">
        <v>92.32</v>
      </c>
      <c r="F37" s="43">
        <v>99.09</v>
      </c>
      <c r="G37" s="43">
        <f t="shared" si="1"/>
        <v>6.7700000000000102</v>
      </c>
    </row>
    <row r="38" spans="2:7" x14ac:dyDescent="0.25">
      <c r="B38" s="48">
        <v>35</v>
      </c>
      <c r="C38" s="21" t="s">
        <v>91</v>
      </c>
      <c r="D38" s="21" t="s">
        <v>92</v>
      </c>
      <c r="E38" s="43">
        <v>91.87</v>
      </c>
      <c r="F38" s="43">
        <v>98.98</v>
      </c>
      <c r="G38" s="43">
        <f t="shared" si="1"/>
        <v>7.1099999999999994</v>
      </c>
    </row>
    <row r="39" spans="2:7" x14ac:dyDescent="0.25">
      <c r="B39" s="48">
        <v>36</v>
      </c>
      <c r="C39" s="21" t="s">
        <v>845</v>
      </c>
      <c r="D39" s="21" t="s">
        <v>631</v>
      </c>
      <c r="E39" s="43">
        <v>91.71</v>
      </c>
      <c r="F39" s="43">
        <v>99.49</v>
      </c>
      <c r="G39" s="43">
        <f t="shared" si="1"/>
        <v>7.7800000000000011</v>
      </c>
    </row>
    <row r="40" spans="2:7" x14ac:dyDescent="0.25">
      <c r="B40" s="48">
        <v>37</v>
      </c>
      <c r="C40" s="21" t="s">
        <v>820</v>
      </c>
      <c r="D40" s="21" t="s">
        <v>85</v>
      </c>
      <c r="E40" s="43">
        <v>91.63</v>
      </c>
      <c r="F40" s="43">
        <v>95.35</v>
      </c>
      <c r="G40" s="43">
        <f t="shared" si="1"/>
        <v>3.7199999999999989</v>
      </c>
    </row>
    <row r="41" spans="2:7" x14ac:dyDescent="0.25">
      <c r="B41" s="48">
        <v>38</v>
      </c>
      <c r="C41" s="21" t="s">
        <v>880</v>
      </c>
      <c r="D41" s="21" t="s">
        <v>253</v>
      </c>
      <c r="E41" s="43">
        <v>91.35</v>
      </c>
      <c r="F41" s="43">
        <v>98.6</v>
      </c>
      <c r="G41" s="43">
        <f t="shared" si="1"/>
        <v>7.25</v>
      </c>
    </row>
    <row r="42" spans="2:7" x14ac:dyDescent="0.25">
      <c r="B42" s="48">
        <v>39</v>
      </c>
      <c r="C42" s="21" t="s">
        <v>644</v>
      </c>
      <c r="D42" s="21" t="s">
        <v>645</v>
      </c>
      <c r="E42" s="43">
        <v>91.11</v>
      </c>
      <c r="F42" s="43">
        <v>97.95</v>
      </c>
      <c r="G42" s="43">
        <f t="shared" si="1"/>
        <v>6.8400000000000034</v>
      </c>
    </row>
    <row r="43" spans="2:7" x14ac:dyDescent="0.25">
      <c r="B43" s="48">
        <v>40</v>
      </c>
      <c r="C43" s="21" t="s">
        <v>851</v>
      </c>
      <c r="D43" s="21" t="s">
        <v>250</v>
      </c>
      <c r="E43" s="43">
        <v>90.710000000000008</v>
      </c>
      <c r="F43" s="43">
        <v>98.13</v>
      </c>
      <c r="G43" s="43">
        <f t="shared" si="1"/>
        <v>7.4199999999999875</v>
      </c>
    </row>
    <row r="44" spans="2:7" x14ac:dyDescent="0.25">
      <c r="B44" s="48">
        <v>41</v>
      </c>
      <c r="C44" s="21" t="s">
        <v>274</v>
      </c>
      <c r="D44" s="21" t="s">
        <v>275</v>
      </c>
      <c r="E44" s="43">
        <v>89.84</v>
      </c>
      <c r="F44" s="43">
        <v>94.15</v>
      </c>
      <c r="G44" s="43">
        <f t="shared" si="1"/>
        <v>4.3100000000000023</v>
      </c>
    </row>
    <row r="45" spans="2:7" x14ac:dyDescent="0.25">
      <c r="B45" s="48">
        <v>42</v>
      </c>
      <c r="C45" s="21" t="s">
        <v>895</v>
      </c>
      <c r="D45" s="21" t="s">
        <v>69</v>
      </c>
      <c r="E45" s="43">
        <v>89.8</v>
      </c>
      <c r="F45" s="43">
        <v>99.71</v>
      </c>
      <c r="G45" s="43">
        <f t="shared" si="1"/>
        <v>9.9099999999999966</v>
      </c>
    </row>
    <row r="46" spans="2:7" x14ac:dyDescent="0.25">
      <c r="B46" s="48">
        <v>43</v>
      </c>
      <c r="C46" s="21" t="s">
        <v>897</v>
      </c>
      <c r="D46" s="21" t="s">
        <v>73</v>
      </c>
      <c r="E46" s="43">
        <v>89.47</v>
      </c>
      <c r="F46" s="43">
        <v>97.25</v>
      </c>
      <c r="G46" s="43">
        <f t="shared" si="1"/>
        <v>7.7800000000000011</v>
      </c>
    </row>
    <row r="47" spans="2:7" x14ac:dyDescent="0.25">
      <c r="B47" s="48">
        <v>44</v>
      </c>
      <c r="C47" s="21" t="s">
        <v>540</v>
      </c>
      <c r="D47" s="21" t="s">
        <v>541</v>
      </c>
      <c r="E47" s="43">
        <v>89.41</v>
      </c>
      <c r="F47" s="43">
        <v>98.05</v>
      </c>
      <c r="G47" s="43">
        <f t="shared" si="1"/>
        <v>8.64</v>
      </c>
    </row>
    <row r="48" spans="2:7" x14ac:dyDescent="0.25">
      <c r="B48" s="48">
        <v>45</v>
      </c>
      <c r="C48" s="21" t="s">
        <v>901</v>
      </c>
      <c r="D48" s="21" t="s">
        <v>513</v>
      </c>
      <c r="E48" s="43">
        <v>88.55</v>
      </c>
      <c r="F48" s="43">
        <v>93.69</v>
      </c>
      <c r="G48" s="43">
        <f t="shared" si="1"/>
        <v>5.1400000000000006</v>
      </c>
    </row>
    <row r="49" spans="2:7" x14ac:dyDescent="0.25">
      <c r="B49" s="48">
        <v>46</v>
      </c>
      <c r="C49" s="21" t="s">
        <v>823</v>
      </c>
      <c r="D49" s="21" t="s">
        <v>311</v>
      </c>
      <c r="E49" s="43">
        <v>88.49</v>
      </c>
      <c r="F49" s="43">
        <v>96.48</v>
      </c>
      <c r="G49" s="43">
        <f t="shared" si="1"/>
        <v>7.9900000000000091</v>
      </c>
    </row>
    <row r="50" spans="2:7" x14ac:dyDescent="0.25">
      <c r="B50" s="48">
        <v>47</v>
      </c>
      <c r="C50" s="21" t="s">
        <v>866</v>
      </c>
      <c r="D50" s="21" t="s">
        <v>262</v>
      </c>
      <c r="E50" s="43">
        <v>87.41</v>
      </c>
      <c r="F50" s="43">
        <v>100</v>
      </c>
      <c r="G50" s="43">
        <f t="shared" si="1"/>
        <v>12.590000000000003</v>
      </c>
    </row>
    <row r="51" spans="2:7" x14ac:dyDescent="0.25">
      <c r="B51" s="48">
        <v>48</v>
      </c>
      <c r="C51" s="21" t="s">
        <v>883</v>
      </c>
      <c r="D51" s="21" t="s">
        <v>598</v>
      </c>
      <c r="E51" s="43">
        <v>87.41</v>
      </c>
      <c r="F51" s="43">
        <v>99.99</v>
      </c>
      <c r="G51" s="43">
        <f t="shared" si="1"/>
        <v>12.579999999999998</v>
      </c>
    </row>
    <row r="52" spans="2:7" x14ac:dyDescent="0.25">
      <c r="B52" s="48">
        <v>49</v>
      </c>
      <c r="C52" s="21" t="s">
        <v>485</v>
      </c>
      <c r="D52" s="21" t="s">
        <v>486</v>
      </c>
      <c r="E52" s="43">
        <v>87.38</v>
      </c>
      <c r="F52" s="43">
        <v>99.97</v>
      </c>
      <c r="G52" s="43">
        <f t="shared" si="1"/>
        <v>12.590000000000003</v>
      </c>
    </row>
    <row r="53" spans="2:7" x14ac:dyDescent="0.25">
      <c r="B53" s="48">
        <v>50</v>
      </c>
      <c r="C53" s="21" t="s">
        <v>877</v>
      </c>
      <c r="D53" s="21" t="s">
        <v>807</v>
      </c>
      <c r="E53" s="43">
        <v>87.22</v>
      </c>
      <c r="F53" s="43">
        <v>99.84</v>
      </c>
      <c r="G53" s="43">
        <f t="shared" si="1"/>
        <v>12.620000000000005</v>
      </c>
    </row>
    <row r="54" spans="2:7" x14ac:dyDescent="0.25">
      <c r="B54" s="48">
        <v>51</v>
      </c>
      <c r="C54" s="21" t="s">
        <v>869</v>
      </c>
      <c r="D54" s="21" t="s">
        <v>209</v>
      </c>
      <c r="E54" s="43">
        <v>87</v>
      </c>
      <c r="F54" s="43">
        <v>100</v>
      </c>
      <c r="G54" s="43">
        <f t="shared" si="1"/>
        <v>13</v>
      </c>
    </row>
    <row r="55" spans="2:7" x14ac:dyDescent="0.25">
      <c r="B55" s="48">
        <v>52</v>
      </c>
      <c r="C55" s="21" t="s">
        <v>841</v>
      </c>
      <c r="D55" s="21" t="s">
        <v>265</v>
      </c>
      <c r="E55" s="43">
        <v>86.88</v>
      </c>
      <c r="F55" s="43">
        <v>99.59</v>
      </c>
      <c r="G55" s="43">
        <f t="shared" si="1"/>
        <v>12.710000000000008</v>
      </c>
    </row>
    <row r="56" spans="2:7" x14ac:dyDescent="0.25">
      <c r="B56" s="48">
        <v>53</v>
      </c>
      <c r="C56" s="21" t="s">
        <v>857</v>
      </c>
      <c r="D56" s="21" t="s">
        <v>175</v>
      </c>
      <c r="E56" s="43">
        <v>86.57</v>
      </c>
      <c r="F56" s="43">
        <v>99.36</v>
      </c>
      <c r="G56" s="43">
        <f t="shared" si="1"/>
        <v>12.790000000000006</v>
      </c>
    </row>
    <row r="57" spans="2:7" x14ac:dyDescent="0.25">
      <c r="B57" s="48">
        <v>54</v>
      </c>
      <c r="C57" s="21" t="s">
        <v>34</v>
      </c>
      <c r="D57" s="21" t="s">
        <v>35</v>
      </c>
      <c r="E57" s="43">
        <v>86.47</v>
      </c>
      <c r="F57" s="43">
        <v>99.28</v>
      </c>
      <c r="G57" s="43">
        <f t="shared" si="1"/>
        <v>12.810000000000002</v>
      </c>
    </row>
    <row r="58" spans="2:7" x14ac:dyDescent="0.25">
      <c r="B58" s="48">
        <v>55</v>
      </c>
      <c r="C58" s="21" t="s">
        <v>900</v>
      </c>
      <c r="D58" s="21" t="s">
        <v>129</v>
      </c>
      <c r="E58" s="43">
        <v>86.13</v>
      </c>
      <c r="F58" s="43">
        <v>90.93</v>
      </c>
      <c r="G58" s="43">
        <f t="shared" si="1"/>
        <v>4.8000000000000114</v>
      </c>
    </row>
    <row r="59" spans="2:7" x14ac:dyDescent="0.25">
      <c r="B59" s="48">
        <v>56</v>
      </c>
      <c r="C59" s="21" t="s">
        <v>140</v>
      </c>
      <c r="D59" s="21" t="s">
        <v>141</v>
      </c>
      <c r="E59" s="43">
        <v>84.92</v>
      </c>
      <c r="F59" s="43">
        <v>99.74</v>
      </c>
      <c r="G59" s="43">
        <f t="shared" si="1"/>
        <v>14.819999999999993</v>
      </c>
    </row>
    <row r="60" spans="2:7" x14ac:dyDescent="0.25">
      <c r="B60" s="48">
        <v>57</v>
      </c>
      <c r="C60" s="21" t="s">
        <v>481</v>
      </c>
      <c r="D60" s="21" t="s">
        <v>482</v>
      </c>
      <c r="E60" s="43">
        <v>84.35</v>
      </c>
      <c r="F60" s="43">
        <v>93.3</v>
      </c>
      <c r="G60" s="43">
        <f t="shared" si="1"/>
        <v>8.9500000000000028</v>
      </c>
    </row>
    <row r="61" spans="2:7" x14ac:dyDescent="0.25">
      <c r="B61" s="48">
        <v>58</v>
      </c>
      <c r="C61" s="21" t="s">
        <v>881</v>
      </c>
      <c r="D61" s="21" t="s">
        <v>606</v>
      </c>
      <c r="E61" s="43">
        <v>84.03</v>
      </c>
      <c r="F61" s="43">
        <v>93.33</v>
      </c>
      <c r="G61" s="43">
        <f t="shared" si="1"/>
        <v>9.2999999999999972</v>
      </c>
    </row>
    <row r="62" spans="2:7" x14ac:dyDescent="0.25">
      <c r="B62" s="48">
        <v>59</v>
      </c>
      <c r="C62" s="21" t="s">
        <v>818</v>
      </c>
      <c r="D62" s="21" t="s">
        <v>549</v>
      </c>
      <c r="E62" s="43">
        <v>82.73</v>
      </c>
      <c r="F62" s="43">
        <v>90.38</v>
      </c>
      <c r="G62" s="43">
        <f t="shared" si="1"/>
        <v>7.6499999999999915</v>
      </c>
    </row>
    <row r="63" spans="2:7" x14ac:dyDescent="0.25">
      <c r="B63" s="48">
        <v>60</v>
      </c>
      <c r="C63" s="21" t="s">
        <v>824</v>
      </c>
      <c r="D63" s="21" t="s">
        <v>289</v>
      </c>
      <c r="E63" s="43">
        <v>82.6</v>
      </c>
      <c r="F63" s="43">
        <v>91.53</v>
      </c>
      <c r="G63" s="43">
        <f t="shared" si="1"/>
        <v>8.9300000000000068</v>
      </c>
    </row>
    <row r="64" spans="2:7" x14ac:dyDescent="0.25">
      <c r="B64" s="48">
        <v>61</v>
      </c>
      <c r="C64" s="21" t="s">
        <v>852</v>
      </c>
      <c r="D64" s="21" t="s">
        <v>415</v>
      </c>
      <c r="E64" s="43">
        <v>82.19</v>
      </c>
      <c r="F64" s="43">
        <v>99.96</v>
      </c>
      <c r="G64" s="43">
        <f t="shared" si="1"/>
        <v>17.769999999999996</v>
      </c>
    </row>
    <row r="65" spans="2:7" x14ac:dyDescent="0.25">
      <c r="B65" s="48">
        <v>62</v>
      </c>
      <c r="C65" s="21" t="s">
        <v>834</v>
      </c>
      <c r="D65" s="21" t="s">
        <v>189</v>
      </c>
      <c r="E65" s="43">
        <v>81.77</v>
      </c>
      <c r="F65" s="43">
        <v>99.17</v>
      </c>
      <c r="G65" s="43">
        <f t="shared" si="1"/>
        <v>17.400000000000006</v>
      </c>
    </row>
    <row r="66" spans="2:7" x14ac:dyDescent="0.25">
      <c r="B66" s="48">
        <v>63</v>
      </c>
      <c r="C66" s="21" t="s">
        <v>833</v>
      </c>
      <c r="D66" s="21" t="s">
        <v>39</v>
      </c>
      <c r="E66" s="43">
        <v>80.87</v>
      </c>
      <c r="F66" s="43">
        <v>98.89</v>
      </c>
      <c r="G66" s="43">
        <f t="shared" si="1"/>
        <v>18.019999999999996</v>
      </c>
    </row>
    <row r="67" spans="2:7" x14ac:dyDescent="0.25">
      <c r="B67" s="48">
        <v>64</v>
      </c>
      <c r="C67" s="21" t="s">
        <v>855</v>
      </c>
      <c r="D67" s="21" t="s">
        <v>105</v>
      </c>
      <c r="E67" s="43">
        <v>80.789999999999992</v>
      </c>
      <c r="F67" s="43">
        <v>90.98</v>
      </c>
      <c r="G67" s="43">
        <f t="shared" si="1"/>
        <v>10.190000000000012</v>
      </c>
    </row>
    <row r="68" spans="2:7" x14ac:dyDescent="0.25">
      <c r="B68" s="48">
        <v>65</v>
      </c>
      <c r="C68" s="21" t="s">
        <v>816</v>
      </c>
      <c r="D68" s="21" t="s">
        <v>228</v>
      </c>
      <c r="E68" s="43">
        <v>78.900000000000006</v>
      </c>
      <c r="F68" s="43">
        <v>89.26</v>
      </c>
      <c r="G68" s="43">
        <f t="shared" ref="G68:G99" si="2">F68-E68</f>
        <v>10.36</v>
      </c>
    </row>
    <row r="69" spans="2:7" x14ac:dyDescent="0.25">
      <c r="B69" s="48">
        <v>66</v>
      </c>
      <c r="C69" s="21" t="s">
        <v>836</v>
      </c>
      <c r="D69" s="21" t="s">
        <v>575</v>
      </c>
      <c r="E69" s="43">
        <v>77.64</v>
      </c>
      <c r="F69" s="43">
        <v>100</v>
      </c>
      <c r="G69" s="43">
        <f t="shared" si="2"/>
        <v>22.36</v>
      </c>
    </row>
    <row r="70" spans="2:7" x14ac:dyDescent="0.25">
      <c r="B70" s="48">
        <v>67</v>
      </c>
      <c r="C70" s="21" t="s">
        <v>192</v>
      </c>
      <c r="D70" s="21" t="s">
        <v>193</v>
      </c>
      <c r="E70" s="43">
        <v>77.599999999999994</v>
      </c>
      <c r="F70" s="43">
        <v>99.96</v>
      </c>
      <c r="G70" s="43">
        <f t="shared" si="2"/>
        <v>22.36</v>
      </c>
    </row>
    <row r="71" spans="2:7" x14ac:dyDescent="0.25">
      <c r="B71" s="48">
        <v>68</v>
      </c>
      <c r="C71" s="21" t="s">
        <v>814</v>
      </c>
      <c r="D71" s="21" t="s">
        <v>13</v>
      </c>
      <c r="E71" s="43">
        <v>77.459999999999994</v>
      </c>
      <c r="F71" s="43">
        <v>99.83</v>
      </c>
      <c r="G71" s="43">
        <f t="shared" si="2"/>
        <v>22.370000000000005</v>
      </c>
    </row>
    <row r="72" spans="2:7" x14ac:dyDescent="0.25">
      <c r="B72" s="48">
        <v>69</v>
      </c>
      <c r="C72" s="21" t="s">
        <v>384</v>
      </c>
      <c r="D72" s="21" t="s">
        <v>385</v>
      </c>
      <c r="E72" s="43">
        <v>76.78</v>
      </c>
      <c r="F72" s="43">
        <v>95.88</v>
      </c>
      <c r="G72" s="43">
        <f t="shared" si="2"/>
        <v>19.099999999999994</v>
      </c>
    </row>
    <row r="73" spans="2:7" x14ac:dyDescent="0.25">
      <c r="B73" s="48">
        <v>70</v>
      </c>
      <c r="C73" s="21" t="s">
        <v>875</v>
      </c>
      <c r="D73" s="21" t="s">
        <v>160</v>
      </c>
      <c r="E73" s="43">
        <v>74.740000000000009</v>
      </c>
      <c r="F73" s="43">
        <v>97.58</v>
      </c>
      <c r="G73" s="43">
        <f t="shared" si="2"/>
        <v>22.839999999999989</v>
      </c>
    </row>
    <row r="74" spans="2:7" x14ac:dyDescent="0.25">
      <c r="B74" s="48">
        <v>71</v>
      </c>
      <c r="C74" s="21" t="s">
        <v>862</v>
      </c>
      <c r="D74" s="21" t="s">
        <v>580</v>
      </c>
      <c r="E74" s="43">
        <v>73.3</v>
      </c>
      <c r="F74" s="43">
        <v>99.77</v>
      </c>
      <c r="G74" s="43">
        <f t="shared" si="2"/>
        <v>26.47</v>
      </c>
    </row>
    <row r="75" spans="2:7" x14ac:dyDescent="0.25">
      <c r="B75" s="48">
        <v>72</v>
      </c>
      <c r="C75" s="21" t="s">
        <v>822</v>
      </c>
      <c r="D75" s="21" t="s">
        <v>88</v>
      </c>
      <c r="E75" s="43">
        <v>72.73</v>
      </c>
      <c r="F75" s="43">
        <v>82.960000000000008</v>
      </c>
      <c r="G75" s="43">
        <f t="shared" si="2"/>
        <v>10.230000000000004</v>
      </c>
    </row>
    <row r="76" spans="2:7" x14ac:dyDescent="0.25">
      <c r="B76" s="48">
        <v>73</v>
      </c>
      <c r="C76" s="21" t="s">
        <v>840</v>
      </c>
      <c r="D76" s="21" t="s">
        <v>45</v>
      </c>
      <c r="E76" s="43">
        <v>72.25</v>
      </c>
      <c r="F76" s="43">
        <v>99.94</v>
      </c>
      <c r="G76" s="43">
        <f t="shared" si="2"/>
        <v>27.689999999999998</v>
      </c>
    </row>
    <row r="77" spans="2:7" x14ac:dyDescent="0.25">
      <c r="B77" s="48">
        <v>74</v>
      </c>
      <c r="C77" s="21" t="s">
        <v>876</v>
      </c>
      <c r="D77" s="21" t="s">
        <v>303</v>
      </c>
      <c r="E77" s="43">
        <v>69.94</v>
      </c>
      <c r="F77" s="43">
        <v>99.49</v>
      </c>
      <c r="G77" s="43">
        <f t="shared" si="2"/>
        <v>29.549999999999997</v>
      </c>
    </row>
    <row r="78" spans="2:7" x14ac:dyDescent="0.25">
      <c r="B78" s="48">
        <v>75</v>
      </c>
      <c r="C78" s="21" t="s">
        <v>893</v>
      </c>
      <c r="D78" s="21" t="s">
        <v>377</v>
      </c>
      <c r="E78" s="43">
        <v>69.77</v>
      </c>
      <c r="F78" s="43">
        <v>99.93</v>
      </c>
      <c r="G78" s="43">
        <f t="shared" si="2"/>
        <v>30.160000000000011</v>
      </c>
    </row>
    <row r="79" spans="2:7" x14ac:dyDescent="0.25">
      <c r="B79" s="48">
        <v>76</v>
      </c>
      <c r="C79" s="21" t="s">
        <v>821</v>
      </c>
      <c r="D79" s="21" t="s">
        <v>259</v>
      </c>
      <c r="E79" s="43">
        <v>69.77</v>
      </c>
      <c r="F79" s="43">
        <v>83.03</v>
      </c>
      <c r="G79" s="43">
        <f t="shared" si="2"/>
        <v>13.260000000000005</v>
      </c>
    </row>
    <row r="80" spans="2:7" x14ac:dyDescent="0.25">
      <c r="B80" s="48">
        <v>77</v>
      </c>
      <c r="C80" s="21" t="s">
        <v>831</v>
      </c>
      <c r="D80" s="21" t="s">
        <v>203</v>
      </c>
      <c r="E80" s="43">
        <v>69.25</v>
      </c>
      <c r="F80" s="43">
        <v>99.4</v>
      </c>
      <c r="G80" s="43">
        <f t="shared" si="2"/>
        <v>30.150000000000006</v>
      </c>
    </row>
    <row r="81" spans="2:7" x14ac:dyDescent="0.25">
      <c r="B81" s="48">
        <v>78</v>
      </c>
      <c r="C81" s="21" t="s">
        <v>871</v>
      </c>
      <c r="D81" s="21" t="s">
        <v>344</v>
      </c>
      <c r="E81" s="43">
        <v>68.66</v>
      </c>
      <c r="F81" s="43">
        <v>98.76</v>
      </c>
      <c r="G81" s="43">
        <f t="shared" si="2"/>
        <v>30.100000000000009</v>
      </c>
    </row>
    <row r="82" spans="2:7" x14ac:dyDescent="0.25">
      <c r="B82" s="48">
        <v>79</v>
      </c>
      <c r="C82" s="21" t="s">
        <v>898</v>
      </c>
      <c r="D82" s="21" t="s">
        <v>569</v>
      </c>
      <c r="E82" s="43">
        <v>67.460000000000008</v>
      </c>
      <c r="F82" s="43">
        <v>97.5</v>
      </c>
      <c r="G82" s="43">
        <f t="shared" si="2"/>
        <v>30.039999999999992</v>
      </c>
    </row>
    <row r="83" spans="2:7" x14ac:dyDescent="0.25">
      <c r="B83" s="48">
        <v>80</v>
      </c>
      <c r="C83" s="21" t="s">
        <v>894</v>
      </c>
      <c r="D83" s="21" t="s">
        <v>225</v>
      </c>
      <c r="E83" s="43">
        <v>66.580000000000013</v>
      </c>
      <c r="F83" s="43">
        <v>99.98</v>
      </c>
      <c r="G83" s="43">
        <f t="shared" si="2"/>
        <v>33.399999999999991</v>
      </c>
    </row>
    <row r="84" spans="2:7" x14ac:dyDescent="0.25">
      <c r="B84" s="48">
        <v>81</v>
      </c>
      <c r="C84" s="21" t="s">
        <v>863</v>
      </c>
      <c r="D84" s="21" t="s">
        <v>372</v>
      </c>
      <c r="E84" s="43">
        <v>66.539999999999992</v>
      </c>
      <c r="F84" s="43">
        <v>99.98</v>
      </c>
      <c r="G84" s="43">
        <f t="shared" si="2"/>
        <v>33.440000000000012</v>
      </c>
    </row>
    <row r="85" spans="2:7" x14ac:dyDescent="0.25">
      <c r="B85" s="48">
        <v>82</v>
      </c>
      <c r="C85" s="21" t="s">
        <v>889</v>
      </c>
      <c r="D85" s="21" t="s">
        <v>243</v>
      </c>
      <c r="E85" s="43">
        <v>66.509999999999991</v>
      </c>
      <c r="F85" s="43">
        <v>99.89</v>
      </c>
      <c r="G85" s="43">
        <f t="shared" si="2"/>
        <v>33.38000000000001</v>
      </c>
    </row>
    <row r="86" spans="2:7" x14ac:dyDescent="0.25">
      <c r="B86" s="48">
        <v>83</v>
      </c>
      <c r="C86" s="21" t="s">
        <v>879</v>
      </c>
      <c r="D86" s="21" t="s">
        <v>622</v>
      </c>
      <c r="E86" s="43">
        <v>62.519999999999996</v>
      </c>
      <c r="F86" s="43">
        <v>99.97</v>
      </c>
      <c r="G86" s="43">
        <f t="shared" si="2"/>
        <v>37.450000000000003</v>
      </c>
    </row>
    <row r="87" spans="2:7" x14ac:dyDescent="0.25">
      <c r="B87" s="48">
        <v>84</v>
      </c>
      <c r="C87" s="21" t="s">
        <v>868</v>
      </c>
      <c r="D87" s="21" t="s">
        <v>432</v>
      </c>
      <c r="E87" s="43">
        <v>60.809999999999995</v>
      </c>
      <c r="F87" s="43">
        <v>72.03</v>
      </c>
      <c r="G87" s="43">
        <f t="shared" si="2"/>
        <v>11.220000000000006</v>
      </c>
    </row>
    <row r="88" spans="2:7" x14ac:dyDescent="0.25">
      <c r="B88" s="48">
        <v>85</v>
      </c>
      <c r="C88" s="21" t="s">
        <v>360</v>
      </c>
      <c r="D88" s="21" t="s">
        <v>361</v>
      </c>
      <c r="E88" s="43">
        <v>57.36</v>
      </c>
      <c r="F88" s="43">
        <v>71.39</v>
      </c>
      <c r="G88" s="43">
        <f t="shared" si="2"/>
        <v>14.030000000000001</v>
      </c>
    </row>
    <row r="89" spans="2:7" x14ac:dyDescent="0.25">
      <c r="B89" s="48">
        <v>86</v>
      </c>
      <c r="C89" s="21" t="s">
        <v>853</v>
      </c>
      <c r="D89" s="21" t="s">
        <v>635</v>
      </c>
      <c r="E89" s="43">
        <v>55.600000000000009</v>
      </c>
      <c r="F89" s="43">
        <v>69.240000000000009</v>
      </c>
      <c r="G89" s="43">
        <f t="shared" si="2"/>
        <v>13.64</v>
      </c>
    </row>
    <row r="90" spans="2:7" x14ac:dyDescent="0.25">
      <c r="B90" s="48">
        <v>87</v>
      </c>
      <c r="C90" s="21" t="s">
        <v>872</v>
      </c>
      <c r="D90" s="21" t="s">
        <v>618</v>
      </c>
      <c r="E90" s="43">
        <v>52.510000000000005</v>
      </c>
      <c r="F90" s="43">
        <v>99.95</v>
      </c>
      <c r="G90" s="43">
        <f t="shared" si="2"/>
        <v>47.44</v>
      </c>
    </row>
    <row r="91" spans="2:7" x14ac:dyDescent="0.25">
      <c r="B91" s="48">
        <v>88</v>
      </c>
      <c r="C91" s="21" t="s">
        <v>884</v>
      </c>
      <c r="D91" s="21" t="s">
        <v>334</v>
      </c>
      <c r="E91" s="43">
        <v>50.05</v>
      </c>
      <c r="F91" s="43">
        <v>67.259999999999991</v>
      </c>
      <c r="G91" s="43">
        <f t="shared" si="2"/>
        <v>17.209999999999994</v>
      </c>
    </row>
    <row r="92" spans="2:7" x14ac:dyDescent="0.25">
      <c r="B92" s="48">
        <v>89</v>
      </c>
      <c r="C92" s="21" t="s">
        <v>364</v>
      </c>
      <c r="D92" s="21" t="s">
        <v>365</v>
      </c>
      <c r="E92" s="43">
        <v>49.480000000000004</v>
      </c>
      <c r="F92" s="43">
        <v>66.06</v>
      </c>
      <c r="G92" s="43">
        <f t="shared" si="2"/>
        <v>16.579999999999998</v>
      </c>
    </row>
    <row r="93" spans="2:7" x14ac:dyDescent="0.25">
      <c r="B93" s="48">
        <v>90</v>
      </c>
      <c r="C93" s="21" t="s">
        <v>890</v>
      </c>
      <c r="D93" s="21" t="s">
        <v>425</v>
      </c>
      <c r="E93" s="43">
        <v>42.360000000000007</v>
      </c>
      <c r="F93" s="43">
        <v>99.35</v>
      </c>
      <c r="G93" s="43">
        <f t="shared" si="2"/>
        <v>56.989999999999988</v>
      </c>
    </row>
    <row r="94" spans="2:7" x14ac:dyDescent="0.25">
      <c r="B94" s="48">
        <v>91</v>
      </c>
      <c r="C94" s="21" t="s">
        <v>835</v>
      </c>
      <c r="D94" s="21" t="s">
        <v>171</v>
      </c>
      <c r="E94" s="43">
        <v>42.35</v>
      </c>
      <c r="F94" s="43">
        <v>99.31</v>
      </c>
      <c r="G94" s="43">
        <f t="shared" si="2"/>
        <v>56.96</v>
      </c>
    </row>
    <row r="95" spans="2:7" x14ac:dyDescent="0.25">
      <c r="B95" s="48">
        <v>92</v>
      </c>
      <c r="C95" s="21" t="s">
        <v>887</v>
      </c>
      <c r="D95" s="21" t="s">
        <v>381</v>
      </c>
      <c r="E95" s="43">
        <v>41.47</v>
      </c>
      <c r="F95" s="43">
        <v>57.449999999999996</v>
      </c>
      <c r="G95" s="43">
        <f t="shared" si="2"/>
        <v>15.979999999999997</v>
      </c>
    </row>
    <row r="96" spans="2:7" x14ac:dyDescent="0.25">
      <c r="B96" s="48">
        <v>93</v>
      </c>
      <c r="C96" s="21" t="s">
        <v>856</v>
      </c>
      <c r="D96" s="21" t="s">
        <v>231</v>
      </c>
      <c r="E96" s="43">
        <v>40.17</v>
      </c>
      <c r="F96" s="43">
        <v>60.26</v>
      </c>
      <c r="G96" s="43">
        <f t="shared" si="2"/>
        <v>20.089999999999996</v>
      </c>
    </row>
    <row r="97" spans="2:7" x14ac:dyDescent="0.25">
      <c r="B97" s="48">
        <v>94</v>
      </c>
      <c r="C97" s="21" t="s">
        <v>640</v>
      </c>
      <c r="D97" s="21" t="s">
        <v>641</v>
      </c>
      <c r="E97" s="43">
        <v>35.659999999999997</v>
      </c>
      <c r="F97" s="43">
        <v>69.710000000000008</v>
      </c>
      <c r="G97" s="43">
        <f t="shared" si="2"/>
        <v>34.050000000000011</v>
      </c>
    </row>
    <row r="98" spans="2:7" x14ac:dyDescent="0.25">
      <c r="B98" s="48">
        <v>95</v>
      </c>
      <c r="C98" s="21" t="s">
        <v>811</v>
      </c>
      <c r="D98" s="21" t="s">
        <v>81</v>
      </c>
      <c r="E98" s="43">
        <v>35.509999999999991</v>
      </c>
      <c r="F98" s="43">
        <v>58.12</v>
      </c>
      <c r="G98" s="43">
        <f t="shared" si="2"/>
        <v>22.610000000000007</v>
      </c>
    </row>
    <row r="99" spans="2:7" x14ac:dyDescent="0.25">
      <c r="B99" s="48">
        <v>96</v>
      </c>
      <c r="C99" s="21" t="s">
        <v>461</v>
      </c>
      <c r="D99" s="21" t="s">
        <v>462</v>
      </c>
      <c r="E99" s="43">
        <v>35.230000000000004</v>
      </c>
      <c r="F99" s="43">
        <v>43.77</v>
      </c>
      <c r="G99" s="43">
        <f t="shared" si="2"/>
        <v>8.5399999999999991</v>
      </c>
    </row>
    <row r="100" spans="2:7" x14ac:dyDescent="0.25">
      <c r="B100" s="48">
        <v>97</v>
      </c>
      <c r="C100" s="21" t="s">
        <v>356</v>
      </c>
      <c r="D100" s="21" t="s">
        <v>357</v>
      </c>
      <c r="E100" s="43">
        <v>28.540000000000006</v>
      </c>
      <c r="F100" s="43">
        <v>38.04</v>
      </c>
      <c r="G100" s="43">
        <f t="shared" ref="G100:G127" si="3">F100-E100</f>
        <v>9.4999999999999929</v>
      </c>
    </row>
    <row r="101" spans="2:7" x14ac:dyDescent="0.25">
      <c r="B101" s="48">
        <v>98</v>
      </c>
      <c r="C101" s="21" t="s">
        <v>536</v>
      </c>
      <c r="D101" s="21" t="s">
        <v>537</v>
      </c>
      <c r="E101" s="43">
        <v>24.799999999999997</v>
      </c>
      <c r="F101" s="43">
        <v>30.239999999999995</v>
      </c>
      <c r="G101" s="43">
        <f t="shared" si="3"/>
        <v>5.4399999999999977</v>
      </c>
    </row>
    <row r="102" spans="2:7" x14ac:dyDescent="0.25">
      <c r="B102" s="48">
        <v>99</v>
      </c>
      <c r="C102" s="21" t="s">
        <v>471</v>
      </c>
      <c r="D102" s="21" t="s">
        <v>472</v>
      </c>
      <c r="E102" s="43">
        <v>24.64</v>
      </c>
      <c r="F102" s="43">
        <v>29.899999999999991</v>
      </c>
      <c r="G102" s="43">
        <f t="shared" si="3"/>
        <v>5.2599999999999909</v>
      </c>
    </row>
    <row r="103" spans="2:7" x14ac:dyDescent="0.25">
      <c r="B103" s="48">
        <v>100</v>
      </c>
      <c r="C103" s="21" t="s">
        <v>441</v>
      </c>
      <c r="D103" s="21" t="s">
        <v>442</v>
      </c>
      <c r="E103" s="43">
        <v>21.519999999999996</v>
      </c>
      <c r="F103" s="43">
        <v>31.159999999999997</v>
      </c>
      <c r="G103" s="43">
        <f t="shared" si="3"/>
        <v>9.64</v>
      </c>
    </row>
    <row r="104" spans="2:7" x14ac:dyDescent="0.25">
      <c r="B104" s="48">
        <v>101</v>
      </c>
      <c r="C104" s="21" t="s">
        <v>30</v>
      </c>
      <c r="D104" s="21" t="s">
        <v>31</v>
      </c>
      <c r="E104" s="43">
        <v>20.099999999999994</v>
      </c>
      <c r="F104" s="43">
        <v>24.900000000000006</v>
      </c>
      <c r="G104" s="43">
        <f t="shared" si="3"/>
        <v>4.8000000000000114</v>
      </c>
    </row>
    <row r="105" spans="2:7" x14ac:dyDescent="0.25">
      <c r="B105" s="48">
        <v>102</v>
      </c>
      <c r="C105" s="21" t="s">
        <v>867</v>
      </c>
      <c r="D105" s="21" t="s">
        <v>95</v>
      </c>
      <c r="E105" s="43">
        <v>17.230000000000004</v>
      </c>
      <c r="F105" s="43">
        <v>21.53</v>
      </c>
      <c r="G105" s="43">
        <f t="shared" si="3"/>
        <v>4.2999999999999972</v>
      </c>
    </row>
    <row r="106" spans="2:7" x14ac:dyDescent="0.25">
      <c r="B106" s="48">
        <v>103</v>
      </c>
      <c r="C106" s="21" t="s">
        <v>819</v>
      </c>
      <c r="D106" s="21" t="s">
        <v>271</v>
      </c>
      <c r="E106" s="43">
        <v>16.589999999999989</v>
      </c>
      <c r="F106" s="43">
        <v>19.939999999999998</v>
      </c>
      <c r="G106" s="43">
        <f t="shared" si="3"/>
        <v>3.3500000000000085</v>
      </c>
    </row>
    <row r="107" spans="2:7" x14ac:dyDescent="0.25">
      <c r="B107" s="48">
        <v>104</v>
      </c>
      <c r="C107" s="21" t="s">
        <v>100</v>
      </c>
      <c r="D107" s="21" t="s">
        <v>101</v>
      </c>
      <c r="E107" s="43">
        <v>14.760000000000005</v>
      </c>
      <c r="F107" s="43">
        <v>18.799999999999997</v>
      </c>
      <c r="G107" s="43">
        <f t="shared" si="3"/>
        <v>4.039999999999992</v>
      </c>
    </row>
    <row r="108" spans="2:7" x14ac:dyDescent="0.25">
      <c r="B108" s="48">
        <v>105</v>
      </c>
      <c r="C108" s="21" t="s">
        <v>839</v>
      </c>
      <c r="D108" s="21" t="s">
        <v>221</v>
      </c>
      <c r="E108" s="43">
        <v>14.570000000000007</v>
      </c>
      <c r="F108" s="43">
        <v>21.610000000000014</v>
      </c>
      <c r="G108" s="43">
        <f t="shared" si="3"/>
        <v>7.0400000000000063</v>
      </c>
    </row>
    <row r="109" spans="2:7" x14ac:dyDescent="0.25">
      <c r="B109" s="48">
        <v>106</v>
      </c>
      <c r="C109" s="21" t="s">
        <v>118</v>
      </c>
      <c r="D109" s="21" t="s">
        <v>119</v>
      </c>
      <c r="E109" s="43">
        <v>11.129999999999995</v>
      </c>
      <c r="F109" s="43">
        <v>19.480000000000004</v>
      </c>
      <c r="G109" s="43">
        <f t="shared" si="3"/>
        <v>8.3500000000000085</v>
      </c>
    </row>
    <row r="110" spans="2:7" x14ac:dyDescent="0.25">
      <c r="B110" s="48">
        <v>107</v>
      </c>
      <c r="C110" s="21" t="s">
        <v>850</v>
      </c>
      <c r="D110" s="21" t="s">
        <v>509</v>
      </c>
      <c r="E110" s="43">
        <v>9.4199999999999875</v>
      </c>
      <c r="F110" s="43">
        <v>12.539999999999992</v>
      </c>
      <c r="G110" s="43">
        <f t="shared" si="3"/>
        <v>3.1200000000000045</v>
      </c>
    </row>
    <row r="111" spans="2:7" x14ac:dyDescent="0.25">
      <c r="B111" s="48">
        <v>108</v>
      </c>
      <c r="C111" s="21" t="s">
        <v>860</v>
      </c>
      <c r="D111" s="21" t="s">
        <v>58</v>
      </c>
      <c r="E111" s="43">
        <v>8.7099999999999937</v>
      </c>
      <c r="F111" s="43">
        <v>16.180000000000007</v>
      </c>
      <c r="G111" s="43">
        <f t="shared" si="3"/>
        <v>7.4700000000000131</v>
      </c>
    </row>
    <row r="112" spans="2:7" x14ac:dyDescent="0.25">
      <c r="B112" s="48">
        <v>109</v>
      </c>
      <c r="C112" s="21" t="s">
        <v>874</v>
      </c>
      <c r="D112" s="21" t="s">
        <v>533</v>
      </c>
      <c r="E112" s="43">
        <v>7.8100000000000023</v>
      </c>
      <c r="F112" s="43">
        <v>10.329999999999998</v>
      </c>
      <c r="G112" s="43">
        <f t="shared" si="3"/>
        <v>2.519999999999996</v>
      </c>
    </row>
    <row r="113" spans="2:7" x14ac:dyDescent="0.25">
      <c r="B113" s="48">
        <v>110</v>
      </c>
      <c r="C113" s="21" t="s">
        <v>861</v>
      </c>
      <c r="D113" s="21" t="s">
        <v>649</v>
      </c>
      <c r="E113" s="43">
        <v>6.8900000000000006</v>
      </c>
      <c r="F113" s="43">
        <v>9.1700000000000017</v>
      </c>
      <c r="G113" s="43">
        <f t="shared" si="3"/>
        <v>2.2800000000000011</v>
      </c>
    </row>
    <row r="114" spans="2:7" x14ac:dyDescent="0.25">
      <c r="B114" s="48">
        <v>111</v>
      </c>
      <c r="C114" s="21" t="s">
        <v>888</v>
      </c>
      <c r="D114" s="21" t="s">
        <v>348</v>
      </c>
      <c r="E114" s="43">
        <v>6.2999999999999972</v>
      </c>
      <c r="F114" s="43">
        <v>8.1299999999999955</v>
      </c>
      <c r="G114" s="43">
        <f t="shared" si="3"/>
        <v>1.8299999999999983</v>
      </c>
    </row>
    <row r="115" spans="2:7" x14ac:dyDescent="0.25">
      <c r="B115" s="48">
        <v>112</v>
      </c>
      <c r="C115" s="21" t="s">
        <v>859</v>
      </c>
      <c r="D115" s="21" t="s">
        <v>51</v>
      </c>
      <c r="E115" s="43">
        <v>5.6599999999999966</v>
      </c>
      <c r="F115" s="43">
        <v>6.9099999999999966</v>
      </c>
      <c r="G115" s="43">
        <f t="shared" si="3"/>
        <v>1.25</v>
      </c>
    </row>
    <row r="116" spans="2:7" x14ac:dyDescent="0.25">
      <c r="B116" s="48">
        <v>113</v>
      </c>
      <c r="C116" s="21" t="s">
        <v>891</v>
      </c>
      <c r="D116" s="21" t="s">
        <v>111</v>
      </c>
      <c r="E116" s="43">
        <v>4.9700000000000131</v>
      </c>
      <c r="F116" s="43">
        <v>11.350000000000009</v>
      </c>
      <c r="G116" s="43">
        <f t="shared" si="3"/>
        <v>6.3799999999999955</v>
      </c>
    </row>
    <row r="117" spans="2:7" x14ac:dyDescent="0.25">
      <c r="B117" s="48">
        <v>114</v>
      </c>
      <c r="C117" s="21" t="s">
        <v>873</v>
      </c>
      <c r="D117" s="21" t="s">
        <v>178</v>
      </c>
      <c r="E117" s="43">
        <v>4.3199999999999932</v>
      </c>
      <c r="F117" s="43">
        <v>5.4099999999999966</v>
      </c>
      <c r="G117" s="43">
        <f t="shared" si="3"/>
        <v>1.0900000000000034</v>
      </c>
    </row>
    <row r="118" spans="2:7" x14ac:dyDescent="0.25">
      <c r="B118" s="48">
        <v>115</v>
      </c>
      <c r="C118" s="21" t="s">
        <v>457</v>
      </c>
      <c r="D118" s="21" t="s">
        <v>458</v>
      </c>
      <c r="E118" s="43">
        <v>3.9899999999999949</v>
      </c>
      <c r="F118" s="43">
        <v>7.7199999999999989</v>
      </c>
      <c r="G118" s="43">
        <f t="shared" si="3"/>
        <v>3.730000000000004</v>
      </c>
    </row>
    <row r="119" spans="2:7" x14ac:dyDescent="0.25">
      <c r="B119" s="48">
        <v>116</v>
      </c>
      <c r="C119" s="21" t="s">
        <v>832</v>
      </c>
      <c r="D119" s="21" t="s">
        <v>292</v>
      </c>
      <c r="E119" s="43">
        <v>3.8500000000000085</v>
      </c>
      <c r="F119" s="43">
        <v>5.1400000000000006</v>
      </c>
      <c r="G119" s="43">
        <f t="shared" si="3"/>
        <v>1.289999999999992</v>
      </c>
    </row>
    <row r="120" spans="2:7" x14ac:dyDescent="0.25">
      <c r="B120" s="48">
        <v>117</v>
      </c>
      <c r="C120" s="21" t="s">
        <v>65</v>
      </c>
      <c r="D120" s="21" t="s">
        <v>66</v>
      </c>
      <c r="E120" s="43">
        <v>3.4400000000000119</v>
      </c>
      <c r="F120" s="43">
        <v>5.4699999999999989</v>
      </c>
      <c r="G120" s="43">
        <f t="shared" si="3"/>
        <v>2.0299999999999869</v>
      </c>
    </row>
    <row r="121" spans="2:7" x14ac:dyDescent="0.25">
      <c r="B121" s="48">
        <v>118</v>
      </c>
      <c r="C121" s="21" t="s">
        <v>76</v>
      </c>
      <c r="D121" s="21" t="s">
        <v>77</v>
      </c>
      <c r="E121" s="43">
        <v>3.3499999999999943</v>
      </c>
      <c r="F121" s="43">
        <v>19.269999999999996</v>
      </c>
      <c r="G121" s="43">
        <f t="shared" si="3"/>
        <v>15.920000000000002</v>
      </c>
    </row>
    <row r="122" spans="2:7" x14ac:dyDescent="0.25">
      <c r="B122" s="48">
        <v>119</v>
      </c>
      <c r="C122" s="21" t="s">
        <v>212</v>
      </c>
      <c r="D122" s="21" t="s">
        <v>213</v>
      </c>
      <c r="E122" s="43">
        <v>0.59999999999999432</v>
      </c>
      <c r="F122" s="43">
        <v>5.5600000000000023</v>
      </c>
      <c r="G122" s="43">
        <f t="shared" si="3"/>
        <v>4.960000000000008</v>
      </c>
    </row>
    <row r="123" spans="2:7" x14ac:dyDescent="0.25">
      <c r="B123" s="48">
        <v>120</v>
      </c>
      <c r="C123" s="21" t="s">
        <v>400</v>
      </c>
      <c r="D123" s="21" t="s">
        <v>401</v>
      </c>
      <c r="E123" s="43">
        <v>0.34999999999999432</v>
      </c>
      <c r="F123" s="43">
        <v>9.0300000000000011</v>
      </c>
      <c r="G123" s="43">
        <f t="shared" si="3"/>
        <v>8.6800000000000068</v>
      </c>
    </row>
    <row r="124" spans="2:7" x14ac:dyDescent="0.25">
      <c r="B124" s="48">
        <v>121</v>
      </c>
      <c r="C124" s="21" t="s">
        <v>61</v>
      </c>
      <c r="D124" s="21" t="s">
        <v>62</v>
      </c>
      <c r="E124" s="43">
        <v>8.0000000000012506E-2</v>
      </c>
      <c r="F124" s="43">
        <v>6.9100000000000108</v>
      </c>
      <c r="G124" s="43">
        <f t="shared" si="3"/>
        <v>6.8299999999999983</v>
      </c>
    </row>
    <row r="125" spans="2:7" x14ac:dyDescent="0.25">
      <c r="B125" s="48">
        <v>122</v>
      </c>
      <c r="C125" s="21" t="s">
        <v>892</v>
      </c>
      <c r="D125" s="21" t="s">
        <v>353</v>
      </c>
      <c r="E125" s="43">
        <v>0</v>
      </c>
      <c r="F125" s="43">
        <v>9.4399999999999977</v>
      </c>
      <c r="G125" s="43">
        <f t="shared" si="3"/>
        <v>9.4399999999999977</v>
      </c>
    </row>
    <row r="126" spans="2:7" x14ac:dyDescent="0.25">
      <c r="B126" s="48">
        <v>123</v>
      </c>
      <c r="C126" s="21" t="s">
        <v>812</v>
      </c>
      <c r="D126" s="21" t="s">
        <v>137</v>
      </c>
      <c r="E126" s="43">
        <v>0</v>
      </c>
      <c r="F126" s="43">
        <v>6.8199999999999932</v>
      </c>
      <c r="G126" s="43">
        <f t="shared" si="3"/>
        <v>6.8199999999999932</v>
      </c>
    </row>
    <row r="127" spans="2:7" x14ac:dyDescent="0.25">
      <c r="B127" s="48">
        <v>124</v>
      </c>
      <c r="C127" s="21" t="s">
        <v>396</v>
      </c>
      <c r="D127" s="21" t="s">
        <v>397</v>
      </c>
      <c r="E127" s="43">
        <v>0</v>
      </c>
      <c r="F127" s="43">
        <v>9.9700000000000131</v>
      </c>
      <c r="G127" s="43">
        <f t="shared" si="3"/>
        <v>9.9700000000000131</v>
      </c>
    </row>
  </sheetData>
  <sortState xmlns:xlrd2="http://schemas.microsoft.com/office/spreadsheetml/2017/richdata2" ref="A4:G127">
    <sortCondition descending="1" ref="E4:E12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zoomScaleNormal="100" workbookViewId="0">
      <pane xSplit="4" ySplit="3" topLeftCell="E123" activePane="bottomRight" state="frozen"/>
      <selection pane="topRight" activeCell="G1" sqref="G1"/>
      <selection pane="bottomLeft" activeCell="A3" sqref="A3"/>
      <selection pane="bottomRight" activeCell="E139" sqref="E139"/>
    </sheetView>
  </sheetViews>
  <sheetFormatPr defaultColWidth="11.21875" defaultRowHeight="15" customHeight="1" x14ac:dyDescent="0.25"/>
  <cols>
    <col min="1" max="1" width="14.109375" style="21" customWidth="1"/>
    <col min="2" max="2" width="45.44140625" style="21" customWidth="1"/>
    <col min="3" max="3" width="23" style="21" customWidth="1"/>
    <col min="4" max="4" width="46.109375" style="21" customWidth="1"/>
    <col min="5" max="5" width="16.21875" style="21" customWidth="1"/>
    <col min="6" max="6" width="13.77734375" style="21" customWidth="1"/>
    <col min="7" max="23" width="11" style="21" customWidth="1"/>
    <col min="24" max="24" width="12.109375" style="21" customWidth="1"/>
    <col min="25" max="26" width="11" style="21" customWidth="1"/>
    <col min="27" max="16384" width="11.21875" style="21"/>
  </cols>
  <sheetData>
    <row r="1" spans="1:26" ht="20.25" customHeight="1" x14ac:dyDescent="0.3">
      <c r="A1" s="98" t="s">
        <v>1258</v>
      </c>
    </row>
    <row r="2" spans="1:26" ht="15.75" customHeight="1" x14ac:dyDescent="0.25">
      <c r="A2" s="19"/>
      <c r="B2" s="19"/>
      <c r="C2" s="19"/>
      <c r="D2" s="20"/>
    </row>
    <row r="3" spans="1:26" s="25" customFormat="1" ht="15.75" customHeight="1" x14ac:dyDescent="0.25">
      <c r="A3" s="22" t="s">
        <v>6</v>
      </c>
      <c r="B3" s="22" t="s">
        <v>7</v>
      </c>
      <c r="C3" s="23" t="s">
        <v>808</v>
      </c>
      <c r="D3" s="22" t="s">
        <v>686</v>
      </c>
      <c r="E3" s="22" t="s">
        <v>687</v>
      </c>
      <c r="F3" s="22" t="s">
        <v>688</v>
      </c>
      <c r="G3" s="22" t="s">
        <v>689</v>
      </c>
      <c r="H3" s="22" t="s">
        <v>690</v>
      </c>
      <c r="I3" s="22" t="s">
        <v>691</v>
      </c>
      <c r="J3" s="22" t="s">
        <v>692</v>
      </c>
      <c r="K3" s="22" t="s">
        <v>693</v>
      </c>
      <c r="L3" s="22" t="s">
        <v>694</v>
      </c>
      <c r="M3" s="22" t="s">
        <v>695</v>
      </c>
      <c r="N3" s="22" t="s">
        <v>696</v>
      </c>
      <c r="O3" s="22" t="s">
        <v>697</v>
      </c>
      <c r="P3" s="22" t="s">
        <v>698</v>
      </c>
      <c r="Q3" s="22" t="s">
        <v>699</v>
      </c>
      <c r="R3" s="22" t="s">
        <v>700</v>
      </c>
      <c r="S3" s="22" t="s">
        <v>701</v>
      </c>
      <c r="T3" s="22" t="s">
        <v>702</v>
      </c>
      <c r="U3" s="22" t="s">
        <v>703</v>
      </c>
      <c r="V3" s="22" t="s">
        <v>704</v>
      </c>
      <c r="W3" s="22" t="s">
        <v>705</v>
      </c>
      <c r="X3" s="22" t="s">
        <v>706</v>
      </c>
      <c r="Y3" s="22" t="s">
        <v>707</v>
      </c>
      <c r="Z3" s="24"/>
    </row>
    <row r="4" spans="1:26" s="27" customFormat="1" ht="15.75" customHeight="1" x14ac:dyDescent="0.25">
      <c r="A4" s="26" t="s">
        <v>511</v>
      </c>
      <c r="B4" s="27" t="s">
        <v>901</v>
      </c>
      <c r="C4" s="28">
        <v>88.55</v>
      </c>
      <c r="D4" s="29" t="s">
        <v>1173</v>
      </c>
      <c r="Y4" s="27" t="s">
        <v>709</v>
      </c>
    </row>
    <row r="5" spans="1:26" s="27" customFormat="1" ht="15.75" customHeight="1" x14ac:dyDescent="0.25">
      <c r="A5" s="26" t="s">
        <v>109</v>
      </c>
      <c r="B5" s="27" t="s">
        <v>891</v>
      </c>
      <c r="C5" s="28">
        <v>4.9700000000000131</v>
      </c>
      <c r="D5" s="29" t="s">
        <v>699</v>
      </c>
      <c r="Q5" s="27" t="s">
        <v>709</v>
      </c>
    </row>
    <row r="6" spans="1:26" s="27" customFormat="1" ht="15.75" customHeight="1" x14ac:dyDescent="0.25">
      <c r="A6" s="26" t="s">
        <v>647</v>
      </c>
      <c r="B6" s="27" t="s">
        <v>861</v>
      </c>
      <c r="C6" s="28">
        <v>6.8900000000000006</v>
      </c>
      <c r="D6" s="29" t="s">
        <v>718</v>
      </c>
      <c r="F6" s="27" t="s">
        <v>709</v>
      </c>
      <c r="I6" s="27" t="s">
        <v>709</v>
      </c>
      <c r="J6" s="27" t="s">
        <v>709</v>
      </c>
      <c r="L6" s="27" t="s">
        <v>709</v>
      </c>
      <c r="M6" s="27" t="s">
        <v>709</v>
      </c>
      <c r="P6" s="27" t="s">
        <v>709</v>
      </c>
      <c r="S6" s="27" t="s">
        <v>709</v>
      </c>
    </row>
    <row r="7" spans="1:26" s="27" customFormat="1" ht="15.75" customHeight="1" x14ac:dyDescent="0.25">
      <c r="A7" s="26" t="s">
        <v>604</v>
      </c>
      <c r="B7" s="27" t="s">
        <v>881</v>
      </c>
      <c r="C7" s="28">
        <v>84.03</v>
      </c>
      <c r="D7" s="29" t="s">
        <v>745</v>
      </c>
      <c r="E7" s="27" t="s">
        <v>709</v>
      </c>
      <c r="F7" s="27" t="s">
        <v>709</v>
      </c>
      <c r="H7" s="27" t="s">
        <v>709</v>
      </c>
      <c r="I7" s="27" t="s">
        <v>709</v>
      </c>
      <c r="P7" s="27" t="s">
        <v>709</v>
      </c>
    </row>
    <row r="8" spans="1:26" s="27" customFormat="1" ht="15.75" customHeight="1" x14ac:dyDescent="0.25">
      <c r="A8" s="26" t="s">
        <v>427</v>
      </c>
      <c r="B8" s="27" t="s">
        <v>817</v>
      </c>
      <c r="C8" s="28">
        <v>98.83</v>
      </c>
      <c r="D8" s="29" t="s">
        <v>769</v>
      </c>
      <c r="I8" s="27" t="s">
        <v>709</v>
      </c>
      <c r="J8" s="27" t="s">
        <v>709</v>
      </c>
      <c r="L8" s="27" t="s">
        <v>709</v>
      </c>
    </row>
    <row r="9" spans="1:26" s="27" customFormat="1" ht="15.75" customHeight="1" x14ac:dyDescent="0.25">
      <c r="A9" s="26" t="s">
        <v>332</v>
      </c>
      <c r="B9" s="27" t="s">
        <v>884</v>
      </c>
      <c r="C9" s="28">
        <v>50.05</v>
      </c>
      <c r="D9" s="29" t="s">
        <v>732</v>
      </c>
      <c r="F9" s="27" t="s">
        <v>709</v>
      </c>
      <c r="I9" s="27" t="s">
        <v>709</v>
      </c>
      <c r="J9" s="27" t="s">
        <v>709</v>
      </c>
      <c r="P9" s="27" t="s">
        <v>709</v>
      </c>
      <c r="S9" s="27" t="s">
        <v>709</v>
      </c>
      <c r="V9" s="27" t="s">
        <v>709</v>
      </c>
    </row>
    <row r="10" spans="1:26" s="27" customFormat="1" ht="15.75" customHeight="1" x14ac:dyDescent="0.25">
      <c r="A10" s="26" t="s">
        <v>547</v>
      </c>
      <c r="B10" s="27" t="s">
        <v>818</v>
      </c>
      <c r="C10" s="28">
        <v>82.73</v>
      </c>
      <c r="D10" s="29" t="s">
        <v>729</v>
      </c>
      <c r="L10" s="27" t="s">
        <v>709</v>
      </c>
    </row>
    <row r="11" spans="1:26" s="27" customFormat="1" ht="15.75" customHeight="1" x14ac:dyDescent="0.25">
      <c r="A11" s="26" t="s">
        <v>177</v>
      </c>
      <c r="B11" s="27" t="s">
        <v>873</v>
      </c>
      <c r="C11" s="28">
        <v>4.3199999999999932</v>
      </c>
      <c r="D11" s="29" t="s">
        <v>711</v>
      </c>
      <c r="F11" s="27" t="s">
        <v>709</v>
      </c>
      <c r="I11" s="27" t="s">
        <v>709</v>
      </c>
      <c r="L11" s="27" t="s">
        <v>709</v>
      </c>
      <c r="M11" s="27" t="s">
        <v>709</v>
      </c>
    </row>
    <row r="12" spans="1:26" s="27" customFormat="1" ht="15.75" customHeight="1" x14ac:dyDescent="0.25">
      <c r="A12" s="26" t="s">
        <v>456</v>
      </c>
      <c r="B12" s="27" t="s">
        <v>457</v>
      </c>
      <c r="C12" s="28">
        <v>3.9899999999999949</v>
      </c>
      <c r="D12" s="29" t="s">
        <v>717</v>
      </c>
      <c r="I12" s="27" t="s">
        <v>709</v>
      </c>
      <c r="K12" s="27" t="s">
        <v>709</v>
      </c>
      <c r="M12" s="27" t="s">
        <v>709</v>
      </c>
      <c r="N12" s="27" t="s">
        <v>709</v>
      </c>
      <c r="O12" s="27" t="s">
        <v>709</v>
      </c>
    </row>
    <row r="13" spans="1:26" s="27" customFormat="1" ht="27.75" customHeight="1" x14ac:dyDescent="0.25">
      <c r="A13" s="26" t="s">
        <v>121</v>
      </c>
      <c r="B13" s="27" t="s">
        <v>896</v>
      </c>
      <c r="C13" s="28">
        <v>96.05</v>
      </c>
      <c r="D13" s="29" t="s">
        <v>1173</v>
      </c>
      <c r="Y13" s="27" t="s">
        <v>709</v>
      </c>
    </row>
    <row r="14" spans="1:26" s="27" customFormat="1" ht="27.75" customHeight="1" x14ac:dyDescent="0.25">
      <c r="A14" s="26" t="s">
        <v>346</v>
      </c>
      <c r="B14" s="27" t="s">
        <v>888</v>
      </c>
      <c r="C14" s="28">
        <v>6.2999999999999972</v>
      </c>
      <c r="D14" s="29" t="s">
        <v>716</v>
      </c>
      <c r="F14" s="27" t="s">
        <v>709</v>
      </c>
      <c r="I14" s="27" t="s">
        <v>709</v>
      </c>
      <c r="L14" s="27" t="s">
        <v>709</v>
      </c>
      <c r="M14" s="27" t="s">
        <v>709</v>
      </c>
      <c r="O14" s="27" t="s">
        <v>709</v>
      </c>
    </row>
    <row r="15" spans="1:26" s="27" customFormat="1" ht="15.75" customHeight="1" x14ac:dyDescent="0.25">
      <c r="A15" s="26" t="s">
        <v>460</v>
      </c>
      <c r="B15" s="27" t="s">
        <v>461</v>
      </c>
      <c r="C15" s="28">
        <v>35.230000000000004</v>
      </c>
      <c r="D15" s="29" t="s">
        <v>729</v>
      </c>
      <c r="L15" s="27" t="s">
        <v>709</v>
      </c>
    </row>
    <row r="16" spans="1:26" s="27" customFormat="1" ht="27.75" customHeight="1" x14ac:dyDescent="0.25">
      <c r="A16" s="32" t="s">
        <v>352</v>
      </c>
      <c r="B16" s="27" t="s">
        <v>892</v>
      </c>
      <c r="C16" s="28">
        <v>0</v>
      </c>
      <c r="D16" s="29" t="s">
        <v>720</v>
      </c>
      <c r="F16" s="27" t="s">
        <v>709</v>
      </c>
      <c r="H16" s="27" t="s">
        <v>709</v>
      </c>
      <c r="I16" s="27" t="s">
        <v>709</v>
      </c>
      <c r="K16" s="27" t="s">
        <v>709</v>
      </c>
      <c r="L16" s="27" t="s">
        <v>709</v>
      </c>
      <c r="M16" s="27" t="s">
        <v>709</v>
      </c>
      <c r="O16" s="27" t="s">
        <v>709</v>
      </c>
      <c r="S16" s="27" t="s">
        <v>709</v>
      </c>
    </row>
    <row r="17" spans="1:25" s="27" customFormat="1" ht="42" customHeight="1" x14ac:dyDescent="0.25">
      <c r="A17" s="26" t="s">
        <v>295</v>
      </c>
      <c r="B17" s="27" t="s">
        <v>864</v>
      </c>
      <c r="C17" s="28">
        <v>94.41</v>
      </c>
      <c r="D17" s="29" t="s">
        <v>730</v>
      </c>
      <c r="E17" s="27" t="s">
        <v>709</v>
      </c>
      <c r="I17" s="27" t="s">
        <v>709</v>
      </c>
      <c r="J17" s="27" t="s">
        <v>709</v>
      </c>
      <c r="N17" s="27" t="s">
        <v>709</v>
      </c>
      <c r="S17" s="27" t="s">
        <v>709</v>
      </c>
      <c r="V17" s="27" t="s">
        <v>709</v>
      </c>
    </row>
    <row r="18" spans="1:25" s="27" customFormat="1" ht="15.75" customHeight="1" x14ac:dyDescent="0.25">
      <c r="A18" s="26" t="s">
        <v>60</v>
      </c>
      <c r="B18" s="27" t="s">
        <v>61</v>
      </c>
      <c r="C18" s="28">
        <v>8.0000000000012506E-2</v>
      </c>
      <c r="D18" s="29" t="s">
        <v>715</v>
      </c>
      <c r="I18" s="27" t="s">
        <v>709</v>
      </c>
      <c r="K18" s="27" t="s">
        <v>709</v>
      </c>
      <c r="L18" s="27" t="s">
        <v>709</v>
      </c>
      <c r="P18" s="27" t="s">
        <v>709</v>
      </c>
      <c r="R18" s="27" t="s">
        <v>709</v>
      </c>
      <c r="U18" s="27" t="s">
        <v>709</v>
      </c>
    </row>
    <row r="19" spans="1:25" s="27" customFormat="1" ht="27.75" customHeight="1" x14ac:dyDescent="0.25">
      <c r="A19" s="26" t="s">
        <v>367</v>
      </c>
      <c r="B19" s="27" t="s">
        <v>858</v>
      </c>
      <c r="C19" s="28">
        <v>96.43</v>
      </c>
      <c r="D19" s="29" t="s">
        <v>754</v>
      </c>
      <c r="I19" s="27" t="s">
        <v>709</v>
      </c>
      <c r="M19" s="27" t="s">
        <v>709</v>
      </c>
      <c r="O19" s="27" t="s">
        <v>709</v>
      </c>
    </row>
    <row r="20" spans="1:25" s="27" customFormat="1" ht="27.75" customHeight="1" x14ac:dyDescent="0.25">
      <c r="A20" s="31" t="s">
        <v>431</v>
      </c>
      <c r="B20" s="27" t="s">
        <v>868</v>
      </c>
      <c r="C20" s="28">
        <v>60.809999999999995</v>
      </c>
      <c r="D20" s="29" t="s">
        <v>740</v>
      </c>
      <c r="F20" s="27" t="s">
        <v>709</v>
      </c>
      <c r="I20" s="27" t="s">
        <v>709</v>
      </c>
      <c r="K20" s="27" t="s">
        <v>709</v>
      </c>
      <c r="L20" s="27" t="s">
        <v>709</v>
      </c>
      <c r="M20" s="27" t="s">
        <v>709</v>
      </c>
      <c r="P20" s="27" t="s">
        <v>709</v>
      </c>
      <c r="Q20" s="27" t="s">
        <v>709</v>
      </c>
      <c r="T20" s="27" t="s">
        <v>709</v>
      </c>
      <c r="W20" s="27" t="s">
        <v>709</v>
      </c>
    </row>
    <row r="21" spans="1:25" s="27" customFormat="1" ht="15.75" customHeight="1" x14ac:dyDescent="0.25">
      <c r="A21" s="26" t="s">
        <v>207</v>
      </c>
      <c r="B21" s="27" t="s">
        <v>869</v>
      </c>
      <c r="C21" s="28">
        <v>87</v>
      </c>
      <c r="D21" s="29" t="s">
        <v>790</v>
      </c>
      <c r="I21" s="27" t="s">
        <v>709</v>
      </c>
      <c r="O21" s="27" t="s">
        <v>709</v>
      </c>
      <c r="Q21" s="27" t="s">
        <v>791</v>
      </c>
    </row>
    <row r="22" spans="1:25" s="27" customFormat="1" ht="42" customHeight="1" x14ac:dyDescent="0.25">
      <c r="A22" s="26" t="s">
        <v>269</v>
      </c>
      <c r="B22" s="27" t="s">
        <v>819</v>
      </c>
      <c r="C22" s="28">
        <v>16.589999999999989</v>
      </c>
      <c r="D22" s="29" t="s">
        <v>725</v>
      </c>
      <c r="F22" s="27" t="s">
        <v>709</v>
      </c>
      <c r="L22" s="27" t="s">
        <v>709</v>
      </c>
    </row>
    <row r="23" spans="1:25" s="27" customFormat="1" ht="15.75" customHeight="1" x14ac:dyDescent="0.25">
      <c r="A23" s="26" t="s">
        <v>440</v>
      </c>
      <c r="B23" s="27" t="s">
        <v>441</v>
      </c>
      <c r="C23" s="28">
        <v>21.519999999999996</v>
      </c>
      <c r="D23" s="29" t="s">
        <v>1173</v>
      </c>
      <c r="Y23" s="27" t="s">
        <v>709</v>
      </c>
    </row>
    <row r="24" spans="1:25" s="27" customFormat="1" ht="15.75" customHeight="1" x14ac:dyDescent="0.25">
      <c r="A24" s="26" t="s">
        <v>363</v>
      </c>
      <c r="B24" s="27" t="s">
        <v>364</v>
      </c>
      <c r="C24" s="28">
        <v>49.480000000000004</v>
      </c>
      <c r="D24" s="29" t="s">
        <v>738</v>
      </c>
      <c r="F24" s="27" t="s">
        <v>709</v>
      </c>
      <c r="I24" s="27" t="s">
        <v>709</v>
      </c>
      <c r="J24" s="27" t="s">
        <v>709</v>
      </c>
      <c r="L24" s="27" t="s">
        <v>709</v>
      </c>
      <c r="O24" s="27" t="s">
        <v>709</v>
      </c>
      <c r="U24" s="27" t="s">
        <v>709</v>
      </c>
    </row>
    <row r="25" spans="1:25" s="27" customFormat="1" ht="42" customHeight="1" x14ac:dyDescent="0.25">
      <c r="A25" s="26" t="s">
        <v>470</v>
      </c>
      <c r="B25" s="27" t="s">
        <v>471</v>
      </c>
      <c r="C25" s="28">
        <v>24.64</v>
      </c>
      <c r="D25" s="29" t="s">
        <v>1173</v>
      </c>
      <c r="Y25" s="27" t="s">
        <v>709</v>
      </c>
    </row>
    <row r="26" spans="1:25" s="27" customFormat="1" ht="15.75" customHeight="1" x14ac:dyDescent="0.25">
      <c r="A26" s="32" t="s">
        <v>667</v>
      </c>
      <c r="B26" s="27" t="s">
        <v>140</v>
      </c>
      <c r="C26" s="28">
        <v>84.92</v>
      </c>
      <c r="D26" s="29" t="s">
        <v>776</v>
      </c>
      <c r="F26" s="27" t="s">
        <v>709</v>
      </c>
      <c r="I26" s="27" t="s">
        <v>709</v>
      </c>
      <c r="L26" s="27" t="s">
        <v>709</v>
      </c>
      <c r="P26" s="27" t="s">
        <v>709</v>
      </c>
      <c r="T26" s="27" t="s">
        <v>709</v>
      </c>
    </row>
    <row r="27" spans="1:25" s="27" customFormat="1" ht="27.75" customHeight="1" x14ac:dyDescent="0.25">
      <c r="A27" s="26" t="s">
        <v>90</v>
      </c>
      <c r="B27" s="27" t="s">
        <v>91</v>
      </c>
      <c r="C27" s="28">
        <v>91.87</v>
      </c>
      <c r="D27" s="29" t="s">
        <v>733</v>
      </c>
      <c r="I27" s="27" t="s">
        <v>709</v>
      </c>
      <c r="L27" s="27" t="s">
        <v>709</v>
      </c>
      <c r="M27" s="27" t="s">
        <v>709</v>
      </c>
      <c r="R27" s="27" t="s">
        <v>709</v>
      </c>
    </row>
    <row r="28" spans="1:25" s="27" customFormat="1" ht="15.75" customHeight="1" x14ac:dyDescent="0.25">
      <c r="A28" s="26" t="s">
        <v>29</v>
      </c>
      <c r="B28" s="27" t="s">
        <v>30</v>
      </c>
      <c r="C28" s="28">
        <v>20.099999999999994</v>
      </c>
      <c r="D28" s="29" t="s">
        <v>728</v>
      </c>
      <c r="F28" s="27" t="s">
        <v>709</v>
      </c>
      <c r="M28" s="27" t="s">
        <v>709</v>
      </c>
      <c r="N28" s="27" t="s">
        <v>709</v>
      </c>
      <c r="O28" s="27" t="s">
        <v>709</v>
      </c>
      <c r="P28" s="27" t="s">
        <v>709</v>
      </c>
      <c r="T28" s="27" t="s">
        <v>709</v>
      </c>
    </row>
    <row r="29" spans="1:25" s="27" customFormat="1" ht="15.75" customHeight="1" x14ac:dyDescent="0.25">
      <c r="A29" s="30" t="s">
        <v>663</v>
      </c>
      <c r="B29" s="27" t="s">
        <v>356</v>
      </c>
      <c r="C29" s="28">
        <v>28.540000000000006</v>
      </c>
      <c r="D29" s="29" t="s">
        <v>731</v>
      </c>
      <c r="I29" s="27" t="s">
        <v>709</v>
      </c>
      <c r="K29" s="27" t="s">
        <v>709</v>
      </c>
      <c r="L29" s="27" t="s">
        <v>709</v>
      </c>
      <c r="U29" s="27" t="s">
        <v>709</v>
      </c>
    </row>
    <row r="30" spans="1:25" s="27" customFormat="1" ht="15.75" customHeight="1" x14ac:dyDescent="0.25">
      <c r="A30" s="26" t="s">
        <v>75</v>
      </c>
      <c r="B30" s="27" t="s">
        <v>76</v>
      </c>
      <c r="C30" s="28">
        <v>3.3499999999999943</v>
      </c>
      <c r="D30" s="29" t="s">
        <v>1173</v>
      </c>
      <c r="Y30" s="27" t="s">
        <v>709</v>
      </c>
    </row>
    <row r="31" spans="1:25" s="27" customFormat="1" ht="15.75" customHeight="1" x14ac:dyDescent="0.25">
      <c r="A31" s="26" t="s">
        <v>633</v>
      </c>
      <c r="B31" s="27" t="s">
        <v>853</v>
      </c>
      <c r="C31" s="28">
        <v>55.600000000000009</v>
      </c>
      <c r="D31" s="29" t="s">
        <v>737</v>
      </c>
      <c r="F31" s="27" t="s">
        <v>709</v>
      </c>
      <c r="L31" s="27" t="s">
        <v>709</v>
      </c>
      <c r="T31" s="27" t="s">
        <v>709</v>
      </c>
    </row>
    <row r="32" spans="1:25" s="27" customFormat="1" ht="15.75" customHeight="1" x14ac:dyDescent="0.25">
      <c r="A32" s="26" t="s">
        <v>255</v>
      </c>
      <c r="B32" s="27" t="s">
        <v>815</v>
      </c>
      <c r="C32" s="28">
        <v>99.42</v>
      </c>
      <c r="D32" s="29" t="s">
        <v>751</v>
      </c>
      <c r="F32" s="27" t="s">
        <v>709</v>
      </c>
      <c r="I32" s="27" t="s">
        <v>709</v>
      </c>
      <c r="J32" s="27" t="s">
        <v>709</v>
      </c>
      <c r="L32" s="27" t="s">
        <v>709</v>
      </c>
      <c r="P32" s="27" t="s">
        <v>709</v>
      </c>
      <c r="U32" s="27" t="s">
        <v>709</v>
      </c>
    </row>
    <row r="33" spans="1:25" s="27" customFormat="1" ht="27.75" customHeight="1" x14ac:dyDescent="0.25">
      <c r="A33" s="26" t="s">
        <v>97</v>
      </c>
      <c r="B33" s="27" t="s">
        <v>813</v>
      </c>
      <c r="C33" s="28">
        <v>93.28</v>
      </c>
      <c r="D33" s="29" t="s">
        <v>789</v>
      </c>
      <c r="H33" s="27" t="s">
        <v>709</v>
      </c>
      <c r="J33" s="27" t="s">
        <v>709</v>
      </c>
      <c r="L33" s="27" t="s">
        <v>709</v>
      </c>
      <c r="R33" s="27" t="s">
        <v>709</v>
      </c>
      <c r="S33" s="27" t="s">
        <v>709</v>
      </c>
      <c r="T33" s="27" t="s">
        <v>709</v>
      </c>
      <c r="V33" s="27" t="s">
        <v>709</v>
      </c>
    </row>
    <row r="34" spans="1:25" s="27" customFormat="1" ht="27.75" customHeight="1" x14ac:dyDescent="0.25">
      <c r="A34" s="26" t="s">
        <v>12</v>
      </c>
      <c r="B34" s="27" t="s">
        <v>814</v>
      </c>
      <c r="C34" s="28">
        <v>77.459999999999994</v>
      </c>
      <c r="D34" s="29" t="s">
        <v>780</v>
      </c>
      <c r="F34" s="27" t="s">
        <v>709</v>
      </c>
      <c r="H34" s="27" t="s">
        <v>709</v>
      </c>
      <c r="I34" s="27" t="s">
        <v>709</v>
      </c>
      <c r="L34" s="27" t="s">
        <v>709</v>
      </c>
      <c r="N34" s="27" t="s">
        <v>709</v>
      </c>
      <c r="P34" s="27" t="s">
        <v>709</v>
      </c>
      <c r="R34" s="27" t="s">
        <v>709</v>
      </c>
      <c r="U34" s="27" t="s">
        <v>709</v>
      </c>
    </row>
    <row r="35" spans="1:25" s="27" customFormat="1" ht="15.75" customHeight="1" x14ac:dyDescent="0.25">
      <c r="A35" s="26" t="s">
        <v>532</v>
      </c>
      <c r="B35" s="27" t="s">
        <v>874</v>
      </c>
      <c r="C35" s="28">
        <v>7.8100000000000023</v>
      </c>
      <c r="D35" s="29" t="s">
        <v>719</v>
      </c>
      <c r="F35" s="27" t="s">
        <v>709</v>
      </c>
      <c r="I35" s="27" t="s">
        <v>709</v>
      </c>
      <c r="J35" s="27" t="s">
        <v>709</v>
      </c>
      <c r="M35" s="27" t="s">
        <v>709</v>
      </c>
      <c r="P35" s="27" t="s">
        <v>709</v>
      </c>
    </row>
    <row r="36" spans="1:25" s="27" customFormat="1" ht="15.75" customHeight="1" x14ac:dyDescent="0.25">
      <c r="A36" s="26" t="s">
        <v>127</v>
      </c>
      <c r="B36" s="27" t="s">
        <v>900</v>
      </c>
      <c r="C36" s="28">
        <v>86.13</v>
      </c>
      <c r="D36" s="29" t="s">
        <v>743</v>
      </c>
      <c r="N36" s="27" t="s">
        <v>709</v>
      </c>
      <c r="R36" s="27" t="s">
        <v>709</v>
      </c>
    </row>
    <row r="37" spans="1:25" s="27" customFormat="1" ht="15.75" customHeight="1" x14ac:dyDescent="0.25">
      <c r="A37" s="26" t="s">
        <v>117</v>
      </c>
      <c r="B37" s="27" t="s">
        <v>118</v>
      </c>
      <c r="C37" s="28">
        <v>11.129999999999995</v>
      </c>
      <c r="D37" s="29" t="s">
        <v>1173</v>
      </c>
      <c r="Y37" s="27" t="s">
        <v>709</v>
      </c>
    </row>
    <row r="38" spans="1:25" s="27" customFormat="1" ht="15.75" customHeight="1" x14ac:dyDescent="0.25">
      <c r="A38" s="26" t="s">
        <v>113</v>
      </c>
      <c r="B38" s="27" t="s">
        <v>809</v>
      </c>
      <c r="C38" s="28">
        <v>95</v>
      </c>
      <c r="D38" s="29" t="s">
        <v>749</v>
      </c>
      <c r="F38" s="27" t="s">
        <v>709</v>
      </c>
      <c r="I38" s="27" t="s">
        <v>709</v>
      </c>
      <c r="J38" s="27" t="s">
        <v>709</v>
      </c>
      <c r="L38" s="27" t="s">
        <v>709</v>
      </c>
      <c r="P38" s="27" t="s">
        <v>709</v>
      </c>
      <c r="S38" s="27" t="s">
        <v>709</v>
      </c>
      <c r="V38" s="27" t="s">
        <v>709</v>
      </c>
    </row>
    <row r="39" spans="1:25" s="27" customFormat="1" ht="55.5" customHeight="1" x14ac:dyDescent="0.25">
      <c r="A39" s="26" t="s">
        <v>33</v>
      </c>
      <c r="B39" s="27" t="s">
        <v>34</v>
      </c>
      <c r="C39" s="28">
        <v>86.47</v>
      </c>
      <c r="D39" s="29" t="s">
        <v>767</v>
      </c>
      <c r="F39" s="27" t="s">
        <v>709</v>
      </c>
      <c r="I39" s="27" t="s">
        <v>709</v>
      </c>
      <c r="K39" s="27" t="s">
        <v>709</v>
      </c>
      <c r="L39" s="27" t="s">
        <v>709</v>
      </c>
      <c r="P39" s="27" t="s">
        <v>709</v>
      </c>
    </row>
    <row r="40" spans="1:25" s="27" customFormat="1" ht="27.75" customHeight="1" x14ac:dyDescent="0.25">
      <c r="A40" s="26" t="s">
        <v>543</v>
      </c>
      <c r="B40" s="27" t="s">
        <v>810</v>
      </c>
      <c r="C40" s="28">
        <v>95.59</v>
      </c>
      <c r="D40" s="29" t="s">
        <v>1173</v>
      </c>
      <c r="Y40" s="27" t="s">
        <v>709</v>
      </c>
    </row>
    <row r="41" spans="1:25" s="27" customFormat="1" ht="27.75" customHeight="1" x14ac:dyDescent="0.25">
      <c r="A41" s="26" t="s">
        <v>535</v>
      </c>
      <c r="B41" s="27" t="s">
        <v>536</v>
      </c>
      <c r="C41" s="28">
        <v>24.799999999999997</v>
      </c>
      <c r="D41" s="29" t="s">
        <v>729</v>
      </c>
      <c r="L41" s="27" t="s">
        <v>709</v>
      </c>
    </row>
    <row r="42" spans="1:25" s="27" customFormat="1" ht="27.75" customHeight="1" x14ac:dyDescent="0.25">
      <c r="A42" s="26" t="s">
        <v>567</v>
      </c>
      <c r="B42" s="27" t="s">
        <v>898</v>
      </c>
      <c r="C42" s="28">
        <v>67.460000000000008</v>
      </c>
      <c r="D42" s="29" t="s">
        <v>762</v>
      </c>
      <c r="F42" s="27" t="s">
        <v>709</v>
      </c>
      <c r="I42" s="27" t="s">
        <v>709</v>
      </c>
      <c r="L42" s="27" t="s">
        <v>709</v>
      </c>
      <c r="N42" s="27" t="s">
        <v>709</v>
      </c>
      <c r="P42" s="27" t="s">
        <v>709</v>
      </c>
      <c r="Q42" s="27" t="s">
        <v>709</v>
      </c>
      <c r="R42" s="27" t="s">
        <v>709</v>
      </c>
    </row>
    <row r="43" spans="1:25" s="27" customFormat="1" ht="15.75" customHeight="1" x14ac:dyDescent="0.25">
      <c r="A43" s="26" t="s">
        <v>553</v>
      </c>
      <c r="B43" s="27" t="s">
        <v>554</v>
      </c>
      <c r="C43" s="28">
        <v>95.11</v>
      </c>
      <c r="D43" s="29" t="s">
        <v>1173</v>
      </c>
      <c r="Y43" s="27" t="s">
        <v>709</v>
      </c>
    </row>
    <row r="44" spans="1:25" s="27" customFormat="1" ht="27.75" customHeight="1" x14ac:dyDescent="0.25">
      <c r="A44" s="26" t="s">
        <v>79</v>
      </c>
      <c r="B44" s="27" t="s">
        <v>811</v>
      </c>
      <c r="C44" s="28">
        <v>35.509999999999991</v>
      </c>
      <c r="D44" s="29" t="s">
        <v>748</v>
      </c>
      <c r="E44" s="27" t="s">
        <v>709</v>
      </c>
      <c r="F44" s="27" t="s">
        <v>709</v>
      </c>
      <c r="H44" s="27" t="s">
        <v>709</v>
      </c>
      <c r="I44" s="27" t="s">
        <v>709</v>
      </c>
      <c r="M44" s="27" t="s">
        <v>709</v>
      </c>
      <c r="P44" s="27" t="s">
        <v>709</v>
      </c>
      <c r="T44" s="27" t="s">
        <v>709</v>
      </c>
    </row>
    <row r="45" spans="1:25" s="27" customFormat="1" ht="15.75" customHeight="1" x14ac:dyDescent="0.25">
      <c r="A45" s="26" t="s">
        <v>227</v>
      </c>
      <c r="B45" s="27" t="s">
        <v>816</v>
      </c>
      <c r="C45" s="28">
        <v>78.900000000000006</v>
      </c>
      <c r="D45" s="29" t="s">
        <v>763</v>
      </c>
      <c r="F45" s="27" t="s">
        <v>709</v>
      </c>
      <c r="I45" s="27" t="s">
        <v>709</v>
      </c>
      <c r="J45" s="27" t="s">
        <v>709</v>
      </c>
      <c r="L45" s="27" t="s">
        <v>709</v>
      </c>
      <c r="M45" s="27" t="s">
        <v>709</v>
      </c>
      <c r="P45" s="27" t="s">
        <v>709</v>
      </c>
      <c r="S45" s="27" t="s">
        <v>709</v>
      </c>
      <c r="T45" s="27" t="s">
        <v>709</v>
      </c>
      <c r="U45" s="27" t="s">
        <v>709</v>
      </c>
      <c r="V45" s="27" t="s">
        <v>709</v>
      </c>
    </row>
    <row r="46" spans="1:25" s="27" customFormat="1" ht="15.75" customHeight="1" x14ac:dyDescent="0.25">
      <c r="A46" s="26" t="s">
        <v>237</v>
      </c>
      <c r="B46" s="27" t="s">
        <v>838</v>
      </c>
      <c r="C46" s="28">
        <v>93.12</v>
      </c>
      <c r="D46" s="29" t="s">
        <v>1173</v>
      </c>
      <c r="Y46" s="27" t="s">
        <v>709</v>
      </c>
    </row>
    <row r="47" spans="1:25" s="27" customFormat="1" ht="15.75" customHeight="1" x14ac:dyDescent="0.25">
      <c r="A47" s="26" t="s">
        <v>245</v>
      </c>
      <c r="B47" s="27" t="s">
        <v>849</v>
      </c>
      <c r="C47" s="28">
        <v>93.87</v>
      </c>
      <c r="D47" s="29" t="s">
        <v>1173</v>
      </c>
      <c r="Y47" s="27" t="s">
        <v>709</v>
      </c>
    </row>
    <row r="48" spans="1:25" s="27" customFormat="1" ht="15.75" customHeight="1" x14ac:dyDescent="0.25">
      <c r="A48" s="26" t="s">
        <v>273</v>
      </c>
      <c r="B48" s="27" t="s">
        <v>274</v>
      </c>
      <c r="C48" s="28">
        <v>89.84</v>
      </c>
      <c r="D48" s="29" t="s">
        <v>688</v>
      </c>
      <c r="F48" s="27" t="s">
        <v>709</v>
      </c>
    </row>
    <row r="49" spans="1:25" s="27" customFormat="1" ht="15.75" customHeight="1" x14ac:dyDescent="0.25">
      <c r="A49" s="26" t="s">
        <v>338</v>
      </c>
      <c r="B49" s="27" t="s">
        <v>870</v>
      </c>
      <c r="C49" s="28">
        <v>99.86</v>
      </c>
      <c r="D49" s="29" t="s">
        <v>696</v>
      </c>
      <c r="N49" s="27" t="s">
        <v>709</v>
      </c>
    </row>
    <row r="50" spans="1:25" s="27" customFormat="1" ht="15.75" customHeight="1" x14ac:dyDescent="0.25">
      <c r="A50" s="26" t="s">
        <v>287</v>
      </c>
      <c r="B50" s="27" t="s">
        <v>824</v>
      </c>
      <c r="C50" s="28">
        <v>82.6</v>
      </c>
      <c r="D50" s="29" t="s">
        <v>739</v>
      </c>
      <c r="E50" s="27" t="s">
        <v>709</v>
      </c>
      <c r="F50" s="27" t="s">
        <v>709</v>
      </c>
      <c r="H50" s="27" t="s">
        <v>709</v>
      </c>
      <c r="I50" s="27" t="s">
        <v>709</v>
      </c>
      <c r="L50" s="27" t="s">
        <v>709</v>
      </c>
      <c r="P50" s="27" t="s">
        <v>709</v>
      </c>
    </row>
    <row r="51" spans="1:25" s="27" customFormat="1" ht="15.75" customHeight="1" x14ac:dyDescent="0.25">
      <c r="A51" s="30" t="s">
        <v>201</v>
      </c>
      <c r="B51" s="27" t="s">
        <v>831</v>
      </c>
      <c r="C51" s="28">
        <v>69.25</v>
      </c>
      <c r="D51" s="29" t="s">
        <v>772</v>
      </c>
      <c r="F51" s="27" t="s">
        <v>709</v>
      </c>
      <c r="I51" s="27" t="s">
        <v>709</v>
      </c>
      <c r="J51" s="27" t="s">
        <v>709</v>
      </c>
      <c r="S51" s="27" t="s">
        <v>709</v>
      </c>
      <c r="U51" s="27" t="s">
        <v>709</v>
      </c>
      <c r="V51" s="27" t="s">
        <v>709</v>
      </c>
    </row>
    <row r="52" spans="1:25" s="27" customFormat="1" ht="15.75" customHeight="1" x14ac:dyDescent="0.25">
      <c r="A52" s="26" t="s">
        <v>143</v>
      </c>
      <c r="B52" s="27" t="s">
        <v>825</v>
      </c>
      <c r="C52" s="28">
        <v>92.32</v>
      </c>
      <c r="D52" s="29" t="s">
        <v>782</v>
      </c>
      <c r="F52" s="27" t="s">
        <v>709</v>
      </c>
      <c r="I52" s="27" t="s">
        <v>709</v>
      </c>
      <c r="J52" s="27" t="s">
        <v>709</v>
      </c>
      <c r="L52" s="27" t="s">
        <v>709</v>
      </c>
      <c r="P52" s="27" t="s">
        <v>709</v>
      </c>
      <c r="Q52" s="27" t="s">
        <v>709</v>
      </c>
      <c r="S52" s="27" t="s">
        <v>709</v>
      </c>
      <c r="V52" s="27" t="s">
        <v>709</v>
      </c>
    </row>
    <row r="53" spans="1:25" s="27" customFormat="1" ht="13.5" customHeight="1" x14ac:dyDescent="0.25">
      <c r="A53" s="32" t="s">
        <v>515</v>
      </c>
      <c r="B53" s="27" t="s">
        <v>842</v>
      </c>
      <c r="C53" s="28">
        <v>99.82</v>
      </c>
      <c r="D53" s="34" t="s">
        <v>688</v>
      </c>
      <c r="F53" s="27" t="s">
        <v>709</v>
      </c>
    </row>
    <row r="54" spans="1:25" s="27" customFormat="1" ht="15.75" customHeight="1" x14ac:dyDescent="0.25">
      <c r="A54" s="32" t="s">
        <v>68</v>
      </c>
      <c r="B54" s="27" t="s">
        <v>895</v>
      </c>
      <c r="C54" s="28">
        <v>89.8</v>
      </c>
      <c r="D54" s="29" t="s">
        <v>1173</v>
      </c>
      <c r="Y54" s="27" t="s">
        <v>709</v>
      </c>
    </row>
    <row r="55" spans="1:25" s="27" customFormat="1" ht="27.75" customHeight="1" x14ac:dyDescent="0.25">
      <c r="A55" s="26" t="s">
        <v>419</v>
      </c>
      <c r="B55" s="27" t="s">
        <v>827</v>
      </c>
      <c r="C55" s="28">
        <v>99.36</v>
      </c>
      <c r="D55" s="29" t="s">
        <v>755</v>
      </c>
      <c r="F55" s="27" t="s">
        <v>709</v>
      </c>
      <c r="I55" s="27" t="s">
        <v>709</v>
      </c>
      <c r="M55" s="27" t="s">
        <v>709</v>
      </c>
      <c r="P55" s="27" t="s">
        <v>709</v>
      </c>
      <c r="T55" s="27" t="s">
        <v>709</v>
      </c>
    </row>
    <row r="56" spans="1:25" s="27" customFormat="1" ht="15.75" customHeight="1" x14ac:dyDescent="0.25">
      <c r="A56" s="26" t="s">
        <v>405</v>
      </c>
      <c r="B56" s="27" t="s">
        <v>828</v>
      </c>
      <c r="C56" s="28">
        <v>99.33</v>
      </c>
      <c r="D56" s="29" t="s">
        <v>755</v>
      </c>
      <c r="F56" s="27" t="s">
        <v>709</v>
      </c>
      <c r="I56" s="27" t="s">
        <v>709</v>
      </c>
      <c r="M56" s="27" t="s">
        <v>709</v>
      </c>
      <c r="P56" s="27" t="s">
        <v>709</v>
      </c>
      <c r="T56" s="27" t="s">
        <v>709</v>
      </c>
    </row>
    <row r="57" spans="1:25" s="27" customFormat="1" ht="15.75" customHeight="1" x14ac:dyDescent="0.25">
      <c r="A57" s="26" t="s">
        <v>409</v>
      </c>
      <c r="B57" s="27" t="s">
        <v>829</v>
      </c>
      <c r="C57" s="28">
        <v>99.4</v>
      </c>
      <c r="D57" s="29" t="s">
        <v>777</v>
      </c>
      <c r="F57" s="27" t="s">
        <v>709</v>
      </c>
      <c r="I57" s="27" t="s">
        <v>709</v>
      </c>
      <c r="L57" s="27" t="s">
        <v>709</v>
      </c>
      <c r="M57" s="27" t="s">
        <v>709</v>
      </c>
      <c r="P57" s="27" t="s">
        <v>709</v>
      </c>
      <c r="T57" s="27" t="s">
        <v>709</v>
      </c>
    </row>
    <row r="58" spans="1:25" s="27" customFormat="1" ht="15.75" customHeight="1" x14ac:dyDescent="0.25">
      <c r="A58" s="26" t="s">
        <v>492</v>
      </c>
      <c r="B58" s="27" t="s">
        <v>830</v>
      </c>
      <c r="C58" s="28">
        <v>98.14</v>
      </c>
      <c r="D58" s="29" t="s">
        <v>775</v>
      </c>
      <c r="F58" s="27" t="s">
        <v>709</v>
      </c>
      <c r="P58" s="27" t="s">
        <v>709</v>
      </c>
    </row>
    <row r="59" spans="1:25" s="27" customFormat="1" ht="15.75" customHeight="1" x14ac:dyDescent="0.25">
      <c r="A59" s="26" t="s">
        <v>158</v>
      </c>
      <c r="B59" s="27" t="s">
        <v>875</v>
      </c>
      <c r="C59" s="28">
        <v>74.740000000000009</v>
      </c>
      <c r="D59" s="29" t="s">
        <v>749</v>
      </c>
      <c r="F59" s="27" t="s">
        <v>709</v>
      </c>
      <c r="I59" s="27" t="s">
        <v>709</v>
      </c>
      <c r="J59" s="27" t="s">
        <v>709</v>
      </c>
      <c r="L59" s="27" t="s">
        <v>709</v>
      </c>
      <c r="P59" s="27" t="s">
        <v>709</v>
      </c>
      <c r="S59" s="27" t="s">
        <v>709</v>
      </c>
      <c r="V59" s="27" t="s">
        <v>709</v>
      </c>
    </row>
    <row r="60" spans="1:25" s="27" customFormat="1" ht="27.75" customHeight="1" x14ac:dyDescent="0.25">
      <c r="A60" s="26" t="s">
        <v>94</v>
      </c>
      <c r="B60" s="27" t="s">
        <v>867</v>
      </c>
      <c r="C60" s="28">
        <v>17.230000000000004</v>
      </c>
      <c r="D60" s="29" t="s">
        <v>1173</v>
      </c>
      <c r="Y60" s="27" t="s">
        <v>709</v>
      </c>
    </row>
    <row r="61" spans="1:25" s="27" customFormat="1" ht="15.75" customHeight="1" x14ac:dyDescent="0.25">
      <c r="A61" s="26" t="s">
        <v>309</v>
      </c>
      <c r="B61" s="27" t="s">
        <v>823</v>
      </c>
      <c r="C61" s="28">
        <v>88.49</v>
      </c>
      <c r="D61" s="29" t="s">
        <v>723</v>
      </c>
      <c r="F61" s="27" t="s">
        <v>709</v>
      </c>
      <c r="I61" s="27" t="s">
        <v>709</v>
      </c>
    </row>
    <row r="62" spans="1:25" s="27" customFormat="1" ht="15.75" customHeight="1" x14ac:dyDescent="0.25">
      <c r="A62" s="32" t="s">
        <v>291</v>
      </c>
      <c r="B62" s="27" t="s">
        <v>832</v>
      </c>
      <c r="C62" s="28">
        <v>3.8500000000000085</v>
      </c>
      <c r="D62" s="29" t="s">
        <v>710</v>
      </c>
      <c r="F62" s="27" t="s">
        <v>709</v>
      </c>
      <c r="I62" s="27" t="s">
        <v>709</v>
      </c>
      <c r="J62" s="27" t="s">
        <v>709</v>
      </c>
      <c r="L62" s="27" t="s">
        <v>709</v>
      </c>
      <c r="M62" s="27" t="s">
        <v>709</v>
      </c>
    </row>
    <row r="63" spans="1:25" s="27" customFormat="1" ht="15.75" customHeight="1" x14ac:dyDescent="0.25">
      <c r="A63" s="26" t="s">
        <v>484</v>
      </c>
      <c r="B63" s="27" t="s">
        <v>485</v>
      </c>
      <c r="C63" s="28">
        <v>87.38</v>
      </c>
      <c r="D63" s="29" t="s">
        <v>744</v>
      </c>
      <c r="I63" s="27" t="s">
        <v>709</v>
      </c>
      <c r="L63" s="27" t="s">
        <v>709</v>
      </c>
      <c r="R63" s="27" t="s">
        <v>709</v>
      </c>
      <c r="T63" s="27" t="s">
        <v>709</v>
      </c>
    </row>
    <row r="64" spans="1:25" s="27" customFormat="1" ht="15.75" customHeight="1" x14ac:dyDescent="0.25">
      <c r="A64" s="26" t="s">
        <v>37</v>
      </c>
      <c r="B64" s="27" t="s">
        <v>833</v>
      </c>
      <c r="C64" s="28">
        <v>80.87</v>
      </c>
      <c r="D64" s="29" t="s">
        <v>755</v>
      </c>
      <c r="F64" s="27" t="s">
        <v>709</v>
      </c>
      <c r="I64" s="27" t="s">
        <v>709</v>
      </c>
      <c r="M64" s="27" t="s">
        <v>709</v>
      </c>
      <c r="P64" s="27" t="s">
        <v>709</v>
      </c>
      <c r="T64" s="27" t="s">
        <v>709</v>
      </c>
    </row>
    <row r="65" spans="1:25" s="27" customFormat="1" ht="15.75" customHeight="1" x14ac:dyDescent="0.25">
      <c r="A65" s="26" t="s">
        <v>500</v>
      </c>
      <c r="B65" s="27" t="s">
        <v>501</v>
      </c>
      <c r="C65" s="28">
        <v>96.2</v>
      </c>
      <c r="D65" s="29" t="s">
        <v>1173</v>
      </c>
      <c r="Y65" s="27" t="s">
        <v>709</v>
      </c>
    </row>
    <row r="66" spans="1:25" s="27" customFormat="1" ht="27.75" customHeight="1" x14ac:dyDescent="0.25">
      <c r="A66" s="26" t="s">
        <v>277</v>
      </c>
      <c r="B66" s="27" t="s">
        <v>848</v>
      </c>
      <c r="C66" s="28">
        <v>93.45</v>
      </c>
      <c r="D66" s="29" t="s">
        <v>746</v>
      </c>
      <c r="F66" s="27" t="s">
        <v>709</v>
      </c>
      <c r="I66" s="27" t="s">
        <v>709</v>
      </c>
      <c r="J66" s="27" t="s">
        <v>709</v>
      </c>
      <c r="L66" s="27" t="s">
        <v>709</v>
      </c>
      <c r="P66" s="27" t="s">
        <v>709</v>
      </c>
      <c r="Q66" s="27" t="s">
        <v>709</v>
      </c>
      <c r="S66" s="27" t="s">
        <v>709</v>
      </c>
      <c r="U66" s="27" t="s">
        <v>709</v>
      </c>
    </row>
    <row r="67" spans="1:25" s="27" customFormat="1" ht="15.75" customHeight="1" x14ac:dyDescent="0.25">
      <c r="A67" s="26" t="s">
        <v>187</v>
      </c>
      <c r="B67" s="27" t="s">
        <v>834</v>
      </c>
      <c r="C67" s="28">
        <v>81.77</v>
      </c>
      <c r="D67" s="29" t="s">
        <v>1173</v>
      </c>
      <c r="Y67" s="27" t="s">
        <v>709</v>
      </c>
    </row>
    <row r="68" spans="1:25" s="27" customFormat="1" ht="15.75" customHeight="1" x14ac:dyDescent="0.25">
      <c r="A68" s="26" t="s">
        <v>169</v>
      </c>
      <c r="B68" s="27" t="s">
        <v>835</v>
      </c>
      <c r="C68" s="28">
        <v>42.35</v>
      </c>
      <c r="D68" s="29" t="s">
        <v>771</v>
      </c>
      <c r="F68" s="27" t="s">
        <v>709</v>
      </c>
      <c r="I68" s="27" t="s">
        <v>709</v>
      </c>
      <c r="P68" s="27" t="s">
        <v>709</v>
      </c>
    </row>
    <row r="69" spans="1:25" s="27" customFormat="1" ht="15.75" customHeight="1" x14ac:dyDescent="0.25">
      <c r="A69" s="26" t="s">
        <v>520</v>
      </c>
      <c r="B69" s="27" t="s">
        <v>847</v>
      </c>
      <c r="C69" s="28">
        <v>97.12</v>
      </c>
      <c r="D69" s="29" t="s">
        <v>725</v>
      </c>
      <c r="F69" s="27" t="s">
        <v>709</v>
      </c>
      <c r="L69" s="27" t="s">
        <v>709</v>
      </c>
    </row>
    <row r="70" spans="1:25" s="27" customFormat="1" ht="13.5" customHeight="1" x14ac:dyDescent="0.25">
      <c r="A70" s="26" t="s">
        <v>71</v>
      </c>
      <c r="B70" s="27" t="s">
        <v>897</v>
      </c>
      <c r="C70" s="28">
        <v>89.47</v>
      </c>
      <c r="D70" s="29" t="s">
        <v>742</v>
      </c>
      <c r="F70" s="27" t="s">
        <v>709</v>
      </c>
      <c r="I70" s="27" t="s">
        <v>709</v>
      </c>
      <c r="L70" s="27" t="s">
        <v>709</v>
      </c>
      <c r="M70" s="27" t="s">
        <v>709</v>
      </c>
      <c r="N70" s="27" t="s">
        <v>709</v>
      </c>
      <c r="R70" s="27" t="s">
        <v>709</v>
      </c>
    </row>
    <row r="71" spans="1:25" s="27" customFormat="1" ht="15.75" customHeight="1" x14ac:dyDescent="0.25">
      <c r="A71" s="26" t="s">
        <v>387</v>
      </c>
      <c r="B71" s="27" t="s">
        <v>899</v>
      </c>
      <c r="C71" s="28">
        <v>95.77</v>
      </c>
      <c r="D71" s="29" t="s">
        <v>781</v>
      </c>
      <c r="I71" s="27" t="s">
        <v>709</v>
      </c>
      <c r="K71" s="27" t="s">
        <v>709</v>
      </c>
      <c r="L71" s="27" t="s">
        <v>709</v>
      </c>
      <c r="N71" s="27" t="s">
        <v>709</v>
      </c>
      <c r="R71" s="27" t="s">
        <v>709</v>
      </c>
      <c r="W71" s="27" t="s">
        <v>709</v>
      </c>
    </row>
    <row r="72" spans="1:25" s="27" customFormat="1" ht="42" customHeight="1" x14ac:dyDescent="0.25">
      <c r="A72" s="32" t="s">
        <v>664</v>
      </c>
      <c r="B72" s="27" t="s">
        <v>887</v>
      </c>
      <c r="C72" s="28">
        <v>41.47</v>
      </c>
      <c r="D72" s="29" t="s">
        <v>1173</v>
      </c>
      <c r="Y72" s="27" t="s">
        <v>709</v>
      </c>
    </row>
    <row r="73" spans="1:25" s="27" customFormat="1" ht="15.75" customHeight="1" x14ac:dyDescent="0.25">
      <c r="A73" s="33" t="s">
        <v>325</v>
      </c>
      <c r="B73" s="27" t="s">
        <v>837</v>
      </c>
      <c r="C73" s="28">
        <v>95.54</v>
      </c>
      <c r="D73" s="29" t="s">
        <v>768</v>
      </c>
      <c r="F73" s="27" t="s">
        <v>709</v>
      </c>
      <c r="H73" s="27" t="s">
        <v>709</v>
      </c>
      <c r="I73" s="27" t="s">
        <v>709</v>
      </c>
      <c r="J73" s="27" t="s">
        <v>709</v>
      </c>
      <c r="P73" s="27" t="s">
        <v>709</v>
      </c>
      <c r="S73" s="27" t="s">
        <v>709</v>
      </c>
      <c r="V73" s="27" t="s">
        <v>709</v>
      </c>
    </row>
    <row r="74" spans="1:25" s="27" customFormat="1" ht="15.75" customHeight="1" x14ac:dyDescent="0.25">
      <c r="A74" s="26" t="s">
        <v>573</v>
      </c>
      <c r="B74" s="27" t="s">
        <v>836</v>
      </c>
      <c r="C74" s="28">
        <v>77.64</v>
      </c>
      <c r="D74" s="29" t="s">
        <v>765</v>
      </c>
      <c r="L74" s="27" t="s">
        <v>709</v>
      </c>
      <c r="U74" s="27" t="s">
        <v>709</v>
      </c>
    </row>
    <row r="75" spans="1:25" s="27" customFormat="1" ht="27.75" customHeight="1" x14ac:dyDescent="0.25">
      <c r="A75" s="26" t="s">
        <v>329</v>
      </c>
      <c r="B75" s="27" t="s">
        <v>846</v>
      </c>
      <c r="C75" s="28">
        <v>98.85</v>
      </c>
      <c r="D75" s="29" t="s">
        <v>708</v>
      </c>
      <c r="E75" s="27" t="s">
        <v>709</v>
      </c>
      <c r="F75" s="27" t="s">
        <v>709</v>
      </c>
      <c r="G75" s="27" t="s">
        <v>709</v>
      </c>
      <c r="H75" s="27" t="s">
        <v>709</v>
      </c>
      <c r="I75" s="27" t="s">
        <v>709</v>
      </c>
    </row>
    <row r="76" spans="1:25" s="27" customFormat="1" ht="15.75" customHeight="1" x14ac:dyDescent="0.25">
      <c r="A76" s="26" t="s">
        <v>423</v>
      </c>
      <c r="B76" s="27" t="s">
        <v>890</v>
      </c>
      <c r="C76" s="28">
        <v>42.360000000000007</v>
      </c>
      <c r="D76" s="29" t="s">
        <v>787</v>
      </c>
      <c r="F76" s="27" t="s">
        <v>709</v>
      </c>
      <c r="L76" s="27" t="s">
        <v>709</v>
      </c>
      <c r="N76" s="27" t="s">
        <v>709</v>
      </c>
    </row>
    <row r="77" spans="1:25" s="27" customFormat="1" ht="15.75" customHeight="1" x14ac:dyDescent="0.25">
      <c r="A77" s="26" t="s">
        <v>480</v>
      </c>
      <c r="B77" s="27" t="s">
        <v>481</v>
      </c>
      <c r="C77" s="28">
        <v>84.35</v>
      </c>
      <c r="D77" s="29" t="s">
        <v>741</v>
      </c>
      <c r="F77" s="27" t="s">
        <v>709</v>
      </c>
      <c r="I77" s="27" t="s">
        <v>709</v>
      </c>
      <c r="L77" s="27" t="s">
        <v>709</v>
      </c>
      <c r="O77" s="27" t="s">
        <v>709</v>
      </c>
    </row>
    <row r="78" spans="1:25" s="27" customFormat="1" ht="27.75" customHeight="1" x14ac:dyDescent="0.25">
      <c r="A78" s="26" t="s">
        <v>219</v>
      </c>
      <c r="B78" s="27" t="s">
        <v>839</v>
      </c>
      <c r="C78" s="28">
        <v>14.570000000000007</v>
      </c>
      <c r="D78" s="29" t="s">
        <v>727</v>
      </c>
      <c r="F78" s="27" t="s">
        <v>709</v>
      </c>
      <c r="I78" s="27" t="s">
        <v>709</v>
      </c>
      <c r="L78" s="27" t="s">
        <v>709</v>
      </c>
      <c r="M78" s="27" t="s">
        <v>709</v>
      </c>
      <c r="N78" s="27" t="s">
        <v>709</v>
      </c>
      <c r="P78" s="27" t="s">
        <v>709</v>
      </c>
      <c r="U78" s="27" t="s">
        <v>709</v>
      </c>
    </row>
    <row r="79" spans="1:25" s="27" customFormat="1" ht="27.75" customHeight="1" x14ac:dyDescent="0.25">
      <c r="A79" s="26" t="s">
        <v>264</v>
      </c>
      <c r="B79" s="27" t="s">
        <v>841</v>
      </c>
      <c r="C79" s="28">
        <v>86.88</v>
      </c>
      <c r="D79" s="29" t="s">
        <v>1173</v>
      </c>
      <c r="Y79" s="27" t="s">
        <v>709</v>
      </c>
    </row>
    <row r="80" spans="1:25" s="27" customFormat="1" ht="27.75" customHeight="1" x14ac:dyDescent="0.25">
      <c r="A80" s="26" t="s">
        <v>283</v>
      </c>
      <c r="B80" s="27" t="s">
        <v>284</v>
      </c>
      <c r="C80" s="28">
        <v>93.22</v>
      </c>
      <c r="D80" s="29" t="s">
        <v>761</v>
      </c>
      <c r="F80" s="27" t="s">
        <v>709</v>
      </c>
      <c r="I80" s="27" t="s">
        <v>709</v>
      </c>
      <c r="J80" s="27" t="s">
        <v>709</v>
      </c>
      <c r="L80" s="27" t="s">
        <v>709</v>
      </c>
      <c r="P80" s="27" t="s">
        <v>709</v>
      </c>
      <c r="S80" s="27" t="s">
        <v>709</v>
      </c>
      <c r="U80" s="27" t="s">
        <v>709</v>
      </c>
      <c r="V80" s="27" t="s">
        <v>709</v>
      </c>
    </row>
    <row r="81" spans="1:25" s="27" customFormat="1" ht="27.75" customHeight="1" x14ac:dyDescent="0.25">
      <c r="A81" s="26" t="s">
        <v>313</v>
      </c>
      <c r="B81" s="27" t="s">
        <v>826</v>
      </c>
      <c r="C81" s="28">
        <v>93.28</v>
      </c>
      <c r="D81" s="29" t="s">
        <v>751</v>
      </c>
      <c r="F81" s="27" t="s">
        <v>709</v>
      </c>
      <c r="I81" s="27" t="s">
        <v>709</v>
      </c>
      <c r="J81" s="27" t="s">
        <v>709</v>
      </c>
      <c r="L81" s="27" t="s">
        <v>709</v>
      </c>
      <c r="P81" s="27" t="s">
        <v>709</v>
      </c>
      <c r="U81" s="27" t="s">
        <v>709</v>
      </c>
    </row>
    <row r="82" spans="1:25" s="27" customFormat="1" ht="13.5" customHeight="1" x14ac:dyDescent="0.25">
      <c r="A82" s="26" t="s">
        <v>592</v>
      </c>
      <c r="B82" s="27" t="s">
        <v>843</v>
      </c>
      <c r="C82" s="28">
        <v>93.2</v>
      </c>
      <c r="D82" s="29" t="s">
        <v>774</v>
      </c>
      <c r="E82" s="27" t="s">
        <v>709</v>
      </c>
      <c r="F82" s="27" t="s">
        <v>709</v>
      </c>
      <c r="I82" s="27" t="s">
        <v>709</v>
      </c>
      <c r="J82" s="27" t="s">
        <v>709</v>
      </c>
      <c r="L82" s="27" t="s">
        <v>709</v>
      </c>
      <c r="M82" s="27" t="s">
        <v>709</v>
      </c>
      <c r="S82" s="27" t="s">
        <v>709</v>
      </c>
      <c r="U82" s="27" t="s">
        <v>709</v>
      </c>
      <c r="V82" s="27" t="s">
        <v>709</v>
      </c>
    </row>
    <row r="83" spans="1:25" s="27" customFormat="1" ht="13.5" customHeight="1" x14ac:dyDescent="0.25">
      <c r="A83" s="26" t="s">
        <v>233</v>
      </c>
      <c r="B83" s="27" t="s">
        <v>844</v>
      </c>
      <c r="C83" s="28">
        <v>92.64</v>
      </c>
      <c r="D83" s="29" t="s">
        <v>756</v>
      </c>
      <c r="I83" s="27" t="s">
        <v>709</v>
      </c>
      <c r="J83" s="27" t="s">
        <v>709</v>
      </c>
      <c r="Q83" s="27" t="s">
        <v>709</v>
      </c>
    </row>
    <row r="84" spans="1:25" s="27" customFormat="1" ht="13.5" customHeight="1" x14ac:dyDescent="0.25">
      <c r="A84" s="26" t="s">
        <v>17</v>
      </c>
      <c r="B84" s="27" t="s">
        <v>865</v>
      </c>
      <c r="C84" s="28">
        <v>93.32</v>
      </c>
      <c r="D84" s="29" t="s">
        <v>784</v>
      </c>
      <c r="I84" s="27" t="s">
        <v>709</v>
      </c>
      <c r="J84" s="27" t="s">
        <v>709</v>
      </c>
      <c r="L84" s="27" t="s">
        <v>709</v>
      </c>
      <c r="S84" s="27" t="s">
        <v>709</v>
      </c>
      <c r="U84" s="27" t="s">
        <v>709</v>
      </c>
      <c r="V84" s="27" t="s">
        <v>709</v>
      </c>
    </row>
    <row r="85" spans="1:25" s="27" customFormat="1" ht="13.5" customHeight="1" x14ac:dyDescent="0.25">
      <c r="A85" s="32" t="s">
        <v>630</v>
      </c>
      <c r="B85" s="27" t="s">
        <v>845</v>
      </c>
      <c r="C85" s="28">
        <v>91.71</v>
      </c>
      <c r="D85" s="29" t="s">
        <v>747</v>
      </c>
      <c r="F85" s="27" t="s">
        <v>709</v>
      </c>
      <c r="I85" s="27" t="s">
        <v>709</v>
      </c>
      <c r="R85" s="27" t="s">
        <v>709</v>
      </c>
      <c r="T85" s="27" t="s">
        <v>709</v>
      </c>
      <c r="U85" s="27" t="s">
        <v>709</v>
      </c>
    </row>
    <row r="86" spans="1:25" s="27" customFormat="1" ht="13.5" customHeight="1" x14ac:dyDescent="0.25">
      <c r="A86" s="26" t="s">
        <v>600</v>
      </c>
      <c r="B86" s="27" t="s">
        <v>886</v>
      </c>
      <c r="C86" s="28">
        <v>99.6</v>
      </c>
      <c r="D86" s="29" t="s">
        <v>696</v>
      </c>
      <c r="N86" s="27" t="s">
        <v>709</v>
      </c>
    </row>
    <row r="87" spans="1:25" s="27" customFormat="1" ht="42" customHeight="1" x14ac:dyDescent="0.25">
      <c r="A87" s="26" t="s">
        <v>191</v>
      </c>
      <c r="B87" s="27" t="s">
        <v>192</v>
      </c>
      <c r="C87" s="28">
        <v>77.599999999999994</v>
      </c>
      <c r="D87" s="29" t="s">
        <v>1173</v>
      </c>
      <c r="Y87" s="27" t="s">
        <v>709</v>
      </c>
    </row>
    <row r="88" spans="1:25" s="27" customFormat="1" ht="42" customHeight="1" x14ac:dyDescent="0.25">
      <c r="A88" s="26" t="s">
        <v>508</v>
      </c>
      <c r="B88" s="27" t="s">
        <v>850</v>
      </c>
      <c r="C88" s="28">
        <v>9.4199999999999875</v>
      </c>
      <c r="D88" s="29" t="s">
        <v>722</v>
      </c>
      <c r="K88" s="27" t="s">
        <v>709</v>
      </c>
      <c r="L88" s="27" t="s">
        <v>709</v>
      </c>
      <c r="R88" s="27" t="s">
        <v>709</v>
      </c>
    </row>
    <row r="89" spans="1:25" s="27" customFormat="1" ht="13.5" customHeight="1" x14ac:dyDescent="0.25">
      <c r="A89" s="26" t="s">
        <v>249</v>
      </c>
      <c r="B89" s="27" t="s">
        <v>851</v>
      </c>
      <c r="C89" s="28">
        <v>90.710000000000008</v>
      </c>
      <c r="D89" s="29" t="s">
        <v>1173</v>
      </c>
      <c r="Y89" s="27" t="s">
        <v>709</v>
      </c>
    </row>
    <row r="90" spans="1:25" s="27" customFormat="1" ht="13.5" customHeight="1" x14ac:dyDescent="0.25">
      <c r="A90" s="26" t="s">
        <v>413</v>
      </c>
      <c r="B90" s="27" t="s">
        <v>852</v>
      </c>
      <c r="C90" s="28">
        <v>82.19</v>
      </c>
      <c r="D90" s="29" t="s">
        <v>688</v>
      </c>
      <c r="F90" s="27" t="s">
        <v>709</v>
      </c>
    </row>
    <row r="91" spans="1:25" s="27" customFormat="1" ht="13.5" customHeight="1" x14ac:dyDescent="0.25">
      <c r="A91" s="26" t="s">
        <v>448</v>
      </c>
      <c r="B91" s="27" t="s">
        <v>885</v>
      </c>
      <c r="C91" s="28">
        <v>95.43</v>
      </c>
      <c r="D91" s="29" t="s">
        <v>1173</v>
      </c>
      <c r="Y91" s="27" t="s">
        <v>709</v>
      </c>
    </row>
    <row r="92" spans="1:25" s="27" customFormat="1" ht="13.5" customHeight="1" x14ac:dyDescent="0.25">
      <c r="A92" s="26" t="s">
        <v>43</v>
      </c>
      <c r="B92" s="27" t="s">
        <v>840</v>
      </c>
      <c r="C92" s="28">
        <v>72.25</v>
      </c>
      <c r="D92" s="29" t="s">
        <v>759</v>
      </c>
      <c r="F92" s="27" t="s">
        <v>709</v>
      </c>
      <c r="I92" s="27" t="s">
        <v>709</v>
      </c>
      <c r="J92" s="27" t="s">
        <v>709</v>
      </c>
      <c r="L92" s="27" t="s">
        <v>709</v>
      </c>
      <c r="M92" s="27" t="s">
        <v>709</v>
      </c>
      <c r="P92" s="27" t="s">
        <v>709</v>
      </c>
      <c r="U92" s="27" t="s">
        <v>709</v>
      </c>
      <c r="X92" s="27" t="s">
        <v>709</v>
      </c>
    </row>
    <row r="93" spans="1:25" s="27" customFormat="1" ht="13.5" customHeight="1" x14ac:dyDescent="0.25">
      <c r="A93" s="26" t="s">
        <v>376</v>
      </c>
      <c r="B93" s="27" t="s">
        <v>893</v>
      </c>
      <c r="C93" s="28">
        <v>69.77</v>
      </c>
      <c r="D93" s="29" t="s">
        <v>734</v>
      </c>
      <c r="F93" s="27" t="s">
        <v>709</v>
      </c>
      <c r="H93" s="27" t="s">
        <v>709</v>
      </c>
      <c r="K93" s="27" t="s">
        <v>709</v>
      </c>
      <c r="T93" s="27" t="s">
        <v>709</v>
      </c>
    </row>
    <row r="94" spans="1:25" s="27" customFormat="1" ht="27.75" customHeight="1" x14ac:dyDescent="0.25">
      <c r="A94" s="26" t="s">
        <v>391</v>
      </c>
      <c r="B94" s="27" t="s">
        <v>854</v>
      </c>
      <c r="C94" s="28">
        <v>97.03</v>
      </c>
      <c r="D94" s="29" t="s">
        <v>1173</v>
      </c>
      <c r="Y94" s="27" t="s">
        <v>709</v>
      </c>
    </row>
    <row r="95" spans="1:25" s="27" customFormat="1" ht="42" customHeight="1" x14ac:dyDescent="0.25">
      <c r="A95" s="31" t="s">
        <v>359</v>
      </c>
      <c r="B95" s="27" t="s">
        <v>360</v>
      </c>
      <c r="C95" s="28">
        <v>57.36</v>
      </c>
      <c r="D95" s="29" t="s">
        <v>736</v>
      </c>
      <c r="E95" s="27" t="s">
        <v>709</v>
      </c>
      <c r="F95" s="27" t="s">
        <v>709</v>
      </c>
      <c r="N95" s="27" t="s">
        <v>709</v>
      </c>
    </row>
    <row r="96" spans="1:25" s="27" customFormat="1" ht="27.75" customHeight="1" x14ac:dyDescent="0.25">
      <c r="A96" s="26" t="s">
        <v>643</v>
      </c>
      <c r="B96" s="34" t="s">
        <v>644</v>
      </c>
      <c r="C96" s="28">
        <v>91.11</v>
      </c>
      <c r="D96" s="29" t="s">
        <v>757</v>
      </c>
      <c r="F96" s="27" t="s">
        <v>709</v>
      </c>
      <c r="J96" s="27" t="s">
        <v>709</v>
      </c>
      <c r="S96" s="27" t="s">
        <v>709</v>
      </c>
      <c r="V96" s="27" t="s">
        <v>709</v>
      </c>
    </row>
    <row r="97" spans="1:25" s="27" customFormat="1" ht="27.75" customHeight="1" x14ac:dyDescent="0.25">
      <c r="A97" s="26" t="s">
        <v>230</v>
      </c>
      <c r="B97" s="27" t="s">
        <v>856</v>
      </c>
      <c r="C97" s="28">
        <v>40.17</v>
      </c>
      <c r="D97" s="29" t="s">
        <v>726</v>
      </c>
      <c r="I97" s="27" t="s">
        <v>709</v>
      </c>
      <c r="J97" s="27" t="s">
        <v>709</v>
      </c>
      <c r="L97" s="27" t="s">
        <v>709</v>
      </c>
      <c r="M97" s="27" t="s">
        <v>709</v>
      </c>
      <c r="N97" s="27" t="s">
        <v>709</v>
      </c>
      <c r="P97" s="27" t="s">
        <v>709</v>
      </c>
      <c r="S97" s="27" t="s">
        <v>709</v>
      </c>
      <c r="V97" s="27" t="s">
        <v>709</v>
      </c>
      <c r="W97" s="27" t="s">
        <v>709</v>
      </c>
    </row>
    <row r="98" spans="1:25" s="27" customFormat="1" ht="27.75" customHeight="1" x14ac:dyDescent="0.25">
      <c r="A98" s="26" t="s">
        <v>99</v>
      </c>
      <c r="B98" s="27" t="s">
        <v>100</v>
      </c>
      <c r="C98" s="28">
        <v>14.760000000000005</v>
      </c>
      <c r="D98" s="29" t="s">
        <v>724</v>
      </c>
      <c r="F98" s="27" t="s">
        <v>709</v>
      </c>
      <c r="I98" s="27" t="s">
        <v>709</v>
      </c>
      <c r="J98" s="27" t="s">
        <v>709</v>
      </c>
      <c r="L98" s="27" t="s">
        <v>709</v>
      </c>
      <c r="P98" s="27" t="s">
        <v>709</v>
      </c>
    </row>
    <row r="99" spans="1:25" s="27" customFormat="1" ht="13.5" customHeight="1" x14ac:dyDescent="0.25">
      <c r="A99" s="26" t="s">
        <v>399</v>
      </c>
      <c r="B99" s="27" t="s">
        <v>400</v>
      </c>
      <c r="C99" s="28">
        <v>0.34999999999999432</v>
      </c>
      <c r="D99" s="29" t="s">
        <v>1173</v>
      </c>
      <c r="Y99" s="27" t="s">
        <v>709</v>
      </c>
    </row>
    <row r="100" spans="1:25" s="27" customFormat="1" ht="27.75" customHeight="1" x14ac:dyDescent="0.25">
      <c r="A100" s="32" t="s">
        <v>135</v>
      </c>
      <c r="B100" s="27" t="s">
        <v>812</v>
      </c>
      <c r="C100" s="28">
        <v>0</v>
      </c>
      <c r="D100" s="29" t="s">
        <v>714</v>
      </c>
      <c r="F100" s="27" t="s">
        <v>709</v>
      </c>
      <c r="I100" s="27" t="s">
        <v>709</v>
      </c>
      <c r="L100" s="27" t="s">
        <v>709</v>
      </c>
      <c r="P100" s="27" t="s">
        <v>709</v>
      </c>
      <c r="R100" s="27" t="s">
        <v>709</v>
      </c>
      <c r="U100" s="27" t="s">
        <v>709</v>
      </c>
    </row>
    <row r="101" spans="1:25" s="27" customFormat="1" ht="13.5" customHeight="1" x14ac:dyDescent="0.25">
      <c r="A101" s="26" t="s">
        <v>395</v>
      </c>
      <c r="B101" s="27" t="s">
        <v>396</v>
      </c>
      <c r="C101" s="28">
        <v>0</v>
      </c>
      <c r="D101" s="29" t="s">
        <v>721</v>
      </c>
      <c r="F101" s="27" t="s">
        <v>709</v>
      </c>
      <c r="I101" s="27" t="s">
        <v>709</v>
      </c>
      <c r="L101" s="27" t="s">
        <v>709</v>
      </c>
      <c r="Q101" s="27" t="s">
        <v>709</v>
      </c>
    </row>
    <row r="102" spans="1:25" s="27" customFormat="1" ht="27.75" customHeight="1" x14ac:dyDescent="0.25">
      <c r="A102" s="26" t="s">
        <v>211</v>
      </c>
      <c r="B102" s="27" t="s">
        <v>212</v>
      </c>
      <c r="C102" s="28">
        <v>0.59999999999999432</v>
      </c>
      <c r="D102" s="29" t="s">
        <v>712</v>
      </c>
      <c r="F102" s="27" t="s">
        <v>709</v>
      </c>
      <c r="I102" s="27" t="s">
        <v>709</v>
      </c>
      <c r="L102" s="27" t="s">
        <v>709</v>
      </c>
    </row>
    <row r="103" spans="1:25" s="27" customFormat="1" ht="13.5" customHeight="1" x14ac:dyDescent="0.25">
      <c r="A103" s="26" t="s">
        <v>261</v>
      </c>
      <c r="B103" s="27" t="s">
        <v>866</v>
      </c>
      <c r="C103" s="28">
        <v>87.41</v>
      </c>
      <c r="D103" s="29" t="s">
        <v>773</v>
      </c>
      <c r="I103" s="27" t="s">
        <v>709</v>
      </c>
      <c r="L103" s="27" t="s">
        <v>709</v>
      </c>
      <c r="M103" s="27" t="s">
        <v>709</v>
      </c>
      <c r="P103" s="27" t="s">
        <v>709</v>
      </c>
    </row>
    <row r="104" spans="1:25" s="27" customFormat="1" ht="42" customHeight="1" x14ac:dyDescent="0.25">
      <c r="A104" s="26" t="s">
        <v>64</v>
      </c>
      <c r="B104" s="27" t="s">
        <v>65</v>
      </c>
      <c r="C104" s="28">
        <v>3.4400000000000119</v>
      </c>
      <c r="D104" s="29" t="s">
        <v>1173</v>
      </c>
      <c r="Y104" s="27" t="s">
        <v>709</v>
      </c>
    </row>
    <row r="105" spans="1:25" s="27" customFormat="1" ht="15.75" customHeight="1" x14ac:dyDescent="0.25">
      <c r="A105" s="26" t="s">
        <v>103</v>
      </c>
      <c r="B105" s="27" t="s">
        <v>855</v>
      </c>
      <c r="C105" s="28">
        <v>80.789999999999992</v>
      </c>
      <c r="D105" s="29" t="s">
        <v>750</v>
      </c>
      <c r="E105" s="27" t="s">
        <v>709</v>
      </c>
      <c r="F105" s="27" t="s">
        <v>709</v>
      </c>
      <c r="H105" s="27" t="s">
        <v>709</v>
      </c>
      <c r="I105" s="27" t="s">
        <v>709</v>
      </c>
      <c r="J105" s="27" t="s">
        <v>709</v>
      </c>
      <c r="K105" s="27" t="s">
        <v>709</v>
      </c>
      <c r="L105" s="27" t="s">
        <v>709</v>
      </c>
      <c r="P105" s="27" t="s">
        <v>709</v>
      </c>
      <c r="S105" s="27" t="s">
        <v>709</v>
      </c>
      <c r="T105" s="27" t="s">
        <v>709</v>
      </c>
      <c r="V105" s="27" t="s">
        <v>709</v>
      </c>
    </row>
    <row r="106" spans="1:25" s="27" customFormat="1" ht="12.75" customHeight="1" x14ac:dyDescent="0.25">
      <c r="A106" s="26" t="s">
        <v>370</v>
      </c>
      <c r="B106" s="27" t="s">
        <v>863</v>
      </c>
      <c r="C106" s="28">
        <v>66.539999999999992</v>
      </c>
      <c r="D106" s="29" t="s">
        <v>785</v>
      </c>
      <c r="F106" s="27" t="s">
        <v>709</v>
      </c>
      <c r="I106" s="27" t="s">
        <v>709</v>
      </c>
      <c r="J106" s="27" t="s">
        <v>709</v>
      </c>
      <c r="L106" s="27" t="s">
        <v>709</v>
      </c>
      <c r="M106" s="27" t="s">
        <v>709</v>
      </c>
      <c r="U106" s="27" t="s">
        <v>709</v>
      </c>
    </row>
    <row r="107" spans="1:25" s="27" customFormat="1" ht="27.75" customHeight="1" x14ac:dyDescent="0.25">
      <c r="A107" s="26" t="s">
        <v>539</v>
      </c>
      <c r="B107" s="27" t="s">
        <v>540</v>
      </c>
      <c r="C107" s="28">
        <v>89.41</v>
      </c>
      <c r="D107" s="29" t="s">
        <v>691</v>
      </c>
      <c r="I107" s="27" t="s">
        <v>709</v>
      </c>
    </row>
    <row r="108" spans="1:25" s="27" customFormat="1" ht="27.75" customHeight="1" x14ac:dyDescent="0.25">
      <c r="A108" s="26" t="s">
        <v>342</v>
      </c>
      <c r="B108" s="27" t="s">
        <v>871</v>
      </c>
      <c r="C108" s="28">
        <v>68.66</v>
      </c>
      <c r="D108" s="29" t="s">
        <v>760</v>
      </c>
      <c r="I108" s="27" t="s">
        <v>709</v>
      </c>
      <c r="J108" s="27" t="s">
        <v>709</v>
      </c>
      <c r="S108" s="27" t="s">
        <v>709</v>
      </c>
      <c r="T108" s="27" t="s">
        <v>709</v>
      </c>
      <c r="V108" s="27" t="s">
        <v>709</v>
      </c>
    </row>
    <row r="109" spans="1:25" s="27" customFormat="1" ht="27.75" customHeight="1" x14ac:dyDescent="0.25">
      <c r="A109" s="26" t="s">
        <v>597</v>
      </c>
      <c r="B109" s="27" t="s">
        <v>883</v>
      </c>
      <c r="C109" s="28">
        <v>87.41</v>
      </c>
      <c r="D109" s="29" t="s">
        <v>765</v>
      </c>
      <c r="L109" s="27" t="s">
        <v>709</v>
      </c>
      <c r="U109" s="27" t="s">
        <v>709</v>
      </c>
    </row>
    <row r="110" spans="1:25" s="27" customFormat="1" ht="27.75" customHeight="1" x14ac:dyDescent="0.25">
      <c r="A110" s="26" t="s">
        <v>241</v>
      </c>
      <c r="B110" s="27" t="s">
        <v>889</v>
      </c>
      <c r="C110" s="28">
        <v>66.509999999999991</v>
      </c>
      <c r="D110" s="29" t="s">
        <v>783</v>
      </c>
      <c r="I110" s="27" t="s">
        <v>709</v>
      </c>
      <c r="J110" s="27" t="s">
        <v>709</v>
      </c>
      <c r="S110" s="27" t="s">
        <v>709</v>
      </c>
      <c r="V110" s="27" t="s">
        <v>709</v>
      </c>
    </row>
    <row r="111" spans="1:25" s="27" customFormat="1" ht="15.75" customHeight="1" x14ac:dyDescent="0.25">
      <c r="A111" s="26" t="s">
        <v>616</v>
      </c>
      <c r="B111" s="27" t="s">
        <v>872</v>
      </c>
      <c r="C111" s="28">
        <v>52.510000000000005</v>
      </c>
      <c r="D111" s="29" t="s">
        <v>778</v>
      </c>
      <c r="E111" s="27" t="s">
        <v>709</v>
      </c>
      <c r="F111" s="27" t="s">
        <v>709</v>
      </c>
      <c r="I111" s="27" t="s">
        <v>709</v>
      </c>
      <c r="J111" s="27" t="s">
        <v>709</v>
      </c>
      <c r="K111" s="27" t="s">
        <v>709</v>
      </c>
      <c r="L111" s="27" t="s">
        <v>709</v>
      </c>
      <c r="M111" s="27" t="s">
        <v>709</v>
      </c>
      <c r="P111" s="27" t="s">
        <v>709</v>
      </c>
      <c r="S111" s="27" t="s">
        <v>709</v>
      </c>
      <c r="T111" s="27" t="s">
        <v>709</v>
      </c>
      <c r="V111" s="27" t="s">
        <v>709</v>
      </c>
    </row>
    <row r="112" spans="1:25" s="27" customFormat="1" ht="15.75" customHeight="1" x14ac:dyDescent="0.25">
      <c r="A112" s="26" t="s">
        <v>83</v>
      </c>
      <c r="B112" s="27" t="s">
        <v>820</v>
      </c>
      <c r="C112" s="28">
        <v>91.63</v>
      </c>
      <c r="D112" s="29" t="s">
        <v>752</v>
      </c>
      <c r="J112" s="27" t="s">
        <v>709</v>
      </c>
    </row>
    <row r="113" spans="1:26" s="27" customFormat="1" ht="15.75" customHeight="1" x14ac:dyDescent="0.25">
      <c r="A113" s="26" t="s">
        <v>620</v>
      </c>
      <c r="B113" s="27" t="s">
        <v>879</v>
      </c>
      <c r="C113" s="28">
        <v>62.519999999999996</v>
      </c>
      <c r="D113" s="29" t="s">
        <v>779</v>
      </c>
      <c r="F113" s="27" t="s">
        <v>709</v>
      </c>
      <c r="I113" s="27" t="s">
        <v>709</v>
      </c>
      <c r="K113" s="27" t="s">
        <v>709</v>
      </c>
      <c r="L113" s="27" t="s">
        <v>709</v>
      </c>
      <c r="M113" s="27" t="s">
        <v>709</v>
      </c>
      <c r="P113" s="27" t="s">
        <v>709</v>
      </c>
      <c r="T113" s="27" t="s">
        <v>709</v>
      </c>
    </row>
    <row r="114" spans="1:26" s="27" customFormat="1" ht="27.75" customHeight="1" x14ac:dyDescent="0.25">
      <c r="A114" s="26" t="s">
        <v>294</v>
      </c>
      <c r="B114" s="27" t="s">
        <v>877</v>
      </c>
      <c r="C114" s="28">
        <v>87.22</v>
      </c>
      <c r="D114" s="29" t="s">
        <v>788</v>
      </c>
      <c r="I114" s="27" t="s">
        <v>709</v>
      </c>
      <c r="U114" s="27" t="s">
        <v>709</v>
      </c>
    </row>
    <row r="115" spans="1:26" s="27" customFormat="1" ht="27.75" customHeight="1" x14ac:dyDescent="0.25">
      <c r="A115" s="30" t="s">
        <v>87</v>
      </c>
      <c r="B115" s="27" t="s">
        <v>822</v>
      </c>
      <c r="C115" s="28">
        <v>72.73</v>
      </c>
      <c r="D115" s="29" t="s">
        <v>753</v>
      </c>
      <c r="H115" s="27" t="s">
        <v>709</v>
      </c>
      <c r="I115" s="27" t="s">
        <v>709</v>
      </c>
      <c r="J115" s="27" t="s">
        <v>709</v>
      </c>
      <c r="N115" s="27" t="s">
        <v>709</v>
      </c>
      <c r="P115" s="27" t="s">
        <v>709</v>
      </c>
      <c r="S115" s="27" t="s">
        <v>709</v>
      </c>
      <c r="V115" s="27" t="s">
        <v>709</v>
      </c>
    </row>
    <row r="116" spans="1:26" s="27" customFormat="1" ht="27.75" customHeight="1" x14ac:dyDescent="0.25">
      <c r="A116" s="30" t="s">
        <v>258</v>
      </c>
      <c r="B116" s="27" t="s">
        <v>821</v>
      </c>
      <c r="C116" s="28">
        <v>69.77</v>
      </c>
      <c r="D116" s="29" t="s">
        <v>766</v>
      </c>
      <c r="E116" s="27" t="s">
        <v>709</v>
      </c>
      <c r="H116" s="27" t="s">
        <v>709</v>
      </c>
      <c r="J116" s="27" t="s">
        <v>709</v>
      </c>
      <c r="S116" s="27" t="s">
        <v>709</v>
      </c>
      <c r="V116" s="27" t="s">
        <v>709</v>
      </c>
    </row>
    <row r="117" spans="1:26" s="27" customFormat="1" ht="27.75" customHeight="1" x14ac:dyDescent="0.25">
      <c r="A117" s="26" t="s">
        <v>305</v>
      </c>
      <c r="B117" s="27" t="s">
        <v>882</v>
      </c>
      <c r="C117" s="28">
        <v>97.05</v>
      </c>
      <c r="D117" s="29" t="s">
        <v>764</v>
      </c>
      <c r="I117" s="27" t="s">
        <v>709</v>
      </c>
      <c r="L117" s="27" t="s">
        <v>709</v>
      </c>
    </row>
    <row r="118" spans="1:26" s="27" customFormat="1" ht="42" customHeight="1" x14ac:dyDescent="0.25">
      <c r="A118" s="26" t="s">
        <v>173</v>
      </c>
      <c r="B118" s="27" t="s">
        <v>857</v>
      </c>
      <c r="C118" s="28">
        <v>86.57</v>
      </c>
      <c r="D118" s="29" t="s">
        <v>749</v>
      </c>
      <c r="F118" s="27" t="s">
        <v>709</v>
      </c>
      <c r="I118" s="27" t="s">
        <v>709</v>
      </c>
      <c r="J118" s="27" t="s">
        <v>709</v>
      </c>
      <c r="L118" s="27" t="s">
        <v>709</v>
      </c>
      <c r="P118" s="27" t="s">
        <v>709</v>
      </c>
      <c r="S118" s="27" t="s">
        <v>709</v>
      </c>
      <c r="V118" s="27" t="s">
        <v>709</v>
      </c>
    </row>
    <row r="119" spans="1:26" s="27" customFormat="1" ht="13.5" customHeight="1" x14ac:dyDescent="0.25">
      <c r="A119" s="26" t="s">
        <v>639</v>
      </c>
      <c r="B119" s="34" t="s">
        <v>640</v>
      </c>
      <c r="C119" s="28">
        <v>35.659999999999997</v>
      </c>
      <c r="D119" s="29" t="s">
        <v>735</v>
      </c>
      <c r="F119" s="27" t="s">
        <v>709</v>
      </c>
      <c r="H119" s="27" t="s">
        <v>709</v>
      </c>
      <c r="I119" s="27" t="s">
        <v>709</v>
      </c>
      <c r="K119" s="27" t="s">
        <v>709</v>
      </c>
      <c r="M119" s="27" t="s">
        <v>709</v>
      </c>
      <c r="O119" s="27" t="s">
        <v>709</v>
      </c>
      <c r="P119" s="27" t="s">
        <v>709</v>
      </c>
      <c r="S119" s="27" t="s">
        <v>709</v>
      </c>
      <c r="T119" s="27" t="s">
        <v>709</v>
      </c>
    </row>
    <row r="120" spans="1:26" s="27" customFormat="1" ht="15.75" customHeight="1" x14ac:dyDescent="0.25">
      <c r="A120" s="26" t="s">
        <v>25</v>
      </c>
      <c r="B120" s="27" t="s">
        <v>878</v>
      </c>
      <c r="C120" s="28">
        <v>98.82</v>
      </c>
      <c r="D120" s="29" t="s">
        <v>770</v>
      </c>
      <c r="I120" s="27" t="s">
        <v>709</v>
      </c>
      <c r="N120" s="27" t="s">
        <v>709</v>
      </c>
      <c r="P120" s="27" t="s">
        <v>709</v>
      </c>
    </row>
    <row r="121" spans="1:26" s="27" customFormat="1" ht="42" customHeight="1" x14ac:dyDescent="0.25">
      <c r="A121" s="26" t="s">
        <v>578</v>
      </c>
      <c r="B121" s="27" t="s">
        <v>862</v>
      </c>
      <c r="C121" s="28">
        <v>73.3</v>
      </c>
      <c r="D121" s="29" t="s">
        <v>749</v>
      </c>
      <c r="F121" s="27" t="s">
        <v>709</v>
      </c>
      <c r="I121" s="27" t="s">
        <v>709</v>
      </c>
      <c r="J121" s="27" t="s">
        <v>709</v>
      </c>
      <c r="L121" s="27" t="s">
        <v>709</v>
      </c>
      <c r="P121" s="27" t="s">
        <v>709</v>
      </c>
      <c r="S121" s="27" t="s">
        <v>709</v>
      </c>
      <c r="V121" s="27" t="s">
        <v>709</v>
      </c>
    </row>
    <row r="122" spans="1:26" s="27" customFormat="1" ht="15.75" customHeight="1" x14ac:dyDescent="0.25">
      <c r="A122" s="26" t="s">
        <v>301</v>
      </c>
      <c r="B122" s="27" t="s">
        <v>876</v>
      </c>
      <c r="C122" s="28">
        <v>69.94</v>
      </c>
      <c r="D122" s="29" t="s">
        <v>690</v>
      </c>
      <c r="H122" s="27" t="s">
        <v>709</v>
      </c>
    </row>
    <row r="123" spans="1:26" s="27" customFormat="1" ht="27.75" customHeight="1" x14ac:dyDescent="0.25">
      <c r="A123" s="26" t="s">
        <v>383</v>
      </c>
      <c r="B123" s="27" t="s">
        <v>384</v>
      </c>
      <c r="C123" s="28">
        <v>76.78</v>
      </c>
      <c r="D123" s="29" t="s">
        <v>1173</v>
      </c>
      <c r="Y123" s="27" t="s">
        <v>709</v>
      </c>
    </row>
    <row r="124" spans="1:26" s="27" customFormat="1" ht="13.5" customHeight="1" x14ac:dyDescent="0.25">
      <c r="A124" s="26" t="s">
        <v>252</v>
      </c>
      <c r="B124" s="27" t="s">
        <v>880</v>
      </c>
      <c r="C124" s="28">
        <v>91.35</v>
      </c>
      <c r="D124" s="29" t="s">
        <v>758</v>
      </c>
      <c r="F124" s="27" t="s">
        <v>709</v>
      </c>
      <c r="M124" s="27" t="s">
        <v>709</v>
      </c>
    </row>
    <row r="125" spans="1:26" s="27" customFormat="1" ht="27.75" customHeight="1" x14ac:dyDescent="0.25">
      <c r="A125" s="26" t="s">
        <v>49</v>
      </c>
      <c r="B125" s="27" t="s">
        <v>859</v>
      </c>
      <c r="C125" s="28">
        <v>5.6599999999999966</v>
      </c>
      <c r="D125" s="29" t="s">
        <v>713</v>
      </c>
      <c r="F125" s="27" t="s">
        <v>709</v>
      </c>
      <c r="I125" s="27" t="s">
        <v>709</v>
      </c>
      <c r="O125" s="27" t="s">
        <v>709</v>
      </c>
    </row>
    <row r="126" spans="1:26" s="27" customFormat="1" ht="13.5" customHeight="1" x14ac:dyDescent="0.25">
      <c r="A126" s="26" t="s">
        <v>56</v>
      </c>
      <c r="B126" s="27" t="s">
        <v>860</v>
      </c>
      <c r="C126" s="28">
        <v>8.7099999999999937</v>
      </c>
      <c r="D126" s="29" t="s">
        <v>723</v>
      </c>
      <c r="F126" s="27" t="s">
        <v>709</v>
      </c>
      <c r="I126" s="27" t="s">
        <v>709</v>
      </c>
    </row>
    <row r="127" spans="1:26" s="27" customFormat="1" ht="15.75" customHeight="1" x14ac:dyDescent="0.25">
      <c r="A127" s="26" t="s">
        <v>223</v>
      </c>
      <c r="B127" s="27" t="s">
        <v>894</v>
      </c>
      <c r="C127" s="28">
        <v>66.580000000000013</v>
      </c>
      <c r="D127" s="29" t="s">
        <v>786</v>
      </c>
      <c r="E127" s="27" t="s">
        <v>709</v>
      </c>
      <c r="F127" s="27" t="s">
        <v>709</v>
      </c>
      <c r="I127" s="27" t="s">
        <v>709</v>
      </c>
      <c r="J127" s="27" t="s">
        <v>709</v>
      </c>
      <c r="L127" s="27" t="s">
        <v>709</v>
      </c>
      <c r="N127" s="27" t="s">
        <v>709</v>
      </c>
      <c r="P127" s="27" t="s">
        <v>709</v>
      </c>
      <c r="R127" s="27" t="s">
        <v>709</v>
      </c>
    </row>
    <row r="128" spans="1:26" ht="15.75" customHeight="1" x14ac:dyDescent="0.25">
      <c r="A128" s="19"/>
      <c r="B128" s="19"/>
      <c r="C128" s="35"/>
      <c r="D128" s="36" t="s">
        <v>1188</v>
      </c>
      <c r="E128" s="37">
        <f>11/124*100</f>
        <v>8.870967741935484</v>
      </c>
      <c r="F128" s="37">
        <f>66/124*100</f>
        <v>53.225806451612897</v>
      </c>
      <c r="G128" s="37">
        <f>1/124*100</f>
        <v>0.80645161290322576</v>
      </c>
      <c r="H128" s="37">
        <f>14/124*100</f>
        <v>11.29032258064516</v>
      </c>
      <c r="I128" s="37">
        <f>74/124*100</f>
        <v>59.677419354838712</v>
      </c>
      <c r="J128" s="37">
        <f>36/124*100</f>
        <v>29.032258064516132</v>
      </c>
      <c r="K128" s="37">
        <f>13/124*100</f>
        <v>10.483870967741936</v>
      </c>
      <c r="L128" s="37">
        <f>58/124*100</f>
        <v>46.774193548387096</v>
      </c>
      <c r="M128" s="37">
        <f>28/124*100</f>
        <v>22.58064516129032</v>
      </c>
      <c r="N128" s="37">
        <f>17/124*100</f>
        <v>13.709677419354838</v>
      </c>
      <c r="O128" s="37">
        <f>10/124*100</f>
        <v>8.064516129032258</v>
      </c>
      <c r="P128" s="37">
        <f>43/124*100</f>
        <v>34.677419354838712</v>
      </c>
      <c r="Q128" s="37">
        <f>8/124*100</f>
        <v>6.4516129032258061</v>
      </c>
      <c r="R128" s="37">
        <f>13/124*100</f>
        <v>10.483870967741936</v>
      </c>
      <c r="S128" s="37">
        <f>26/124*100</f>
        <v>20.967741935483872</v>
      </c>
      <c r="T128" s="37">
        <f>19/124*100</f>
        <v>15.32258064516129</v>
      </c>
      <c r="U128" s="37">
        <f>20/124*100</f>
        <v>16.129032258064516</v>
      </c>
      <c r="V128" s="37">
        <f>22/124*100</f>
        <v>17.741935483870968</v>
      </c>
      <c r="W128" s="37">
        <f>3/124*100</f>
        <v>2.4193548387096775</v>
      </c>
      <c r="X128" s="37">
        <f>1/124*100</f>
        <v>0.80645161290322576</v>
      </c>
      <c r="Y128" s="37">
        <f>23/124*100</f>
        <v>18.548387096774192</v>
      </c>
      <c r="Z128" s="37"/>
    </row>
    <row r="129" spans="1:26" ht="15.75" customHeight="1" x14ac:dyDescent="0.25">
      <c r="A129" s="19"/>
      <c r="B129" s="19"/>
      <c r="C129" s="19"/>
      <c r="D129" s="36" t="s">
        <v>1187</v>
      </c>
      <c r="E129" s="37">
        <f>6/64*100</f>
        <v>9.375</v>
      </c>
      <c r="F129" s="37">
        <f>31/64*100</f>
        <v>48.4375</v>
      </c>
      <c r="G129" s="37">
        <f>1/64*100</f>
        <v>1.5625</v>
      </c>
      <c r="H129" s="37">
        <f>6/64*100</f>
        <v>9.375</v>
      </c>
      <c r="I129" s="37">
        <f>39/64*100</f>
        <v>60.9375</v>
      </c>
      <c r="J129" s="37">
        <f>19/64*100</f>
        <v>29.6875</v>
      </c>
      <c r="K129" s="37">
        <f>3/64*100</f>
        <v>4.6875</v>
      </c>
      <c r="L129" s="37">
        <f>27/64*100</f>
        <v>42.1875</v>
      </c>
      <c r="M129" s="37">
        <f>10/64*100</f>
        <v>15.625</v>
      </c>
      <c r="N129" s="37">
        <f>8/64*100</f>
        <v>12.5</v>
      </c>
      <c r="O129" s="37">
        <f>3/64*100</f>
        <v>4.6875</v>
      </c>
      <c r="P129" s="37">
        <f>21/64*100</f>
        <v>32.8125</v>
      </c>
      <c r="Q129" s="37">
        <f>4/64*100</f>
        <v>6.25</v>
      </c>
      <c r="R129" s="37">
        <f>7/64*100</f>
        <v>10.9375</v>
      </c>
      <c r="S129" s="37">
        <f>14/64*100</f>
        <v>21.875</v>
      </c>
      <c r="T129" s="37">
        <f>10/64*100</f>
        <v>15.625</v>
      </c>
      <c r="U129" s="37">
        <f>10/64*100</f>
        <v>15.625</v>
      </c>
      <c r="V129" s="37">
        <f>13/64*100</f>
        <v>20.3125</v>
      </c>
      <c r="W129" s="37">
        <f>1/64*100</f>
        <v>1.5625</v>
      </c>
      <c r="X129" s="37">
        <f>0/64*100</f>
        <v>0</v>
      </c>
      <c r="Y129" s="37">
        <f>13/64*100</f>
        <v>20.3125</v>
      </c>
      <c r="Z129" s="37"/>
    </row>
    <row r="130" spans="1:26" ht="15.75" customHeight="1" x14ac:dyDescent="0.25">
      <c r="A130" s="38"/>
      <c r="B130" s="39"/>
      <c r="C130" s="19"/>
      <c r="D130" s="36" t="s">
        <v>1189</v>
      </c>
      <c r="E130" s="37">
        <f>6/11*100</f>
        <v>54.54545454545454</v>
      </c>
      <c r="F130" s="37">
        <f>31/66*100</f>
        <v>46.969696969696969</v>
      </c>
      <c r="G130" s="37">
        <f>100</f>
        <v>100</v>
      </c>
      <c r="H130" s="37">
        <f>6/14*100</f>
        <v>42.857142857142854</v>
      </c>
      <c r="I130" s="37">
        <f>39/74*100</f>
        <v>52.702702702702695</v>
      </c>
      <c r="J130" s="37">
        <f>19/36*100</f>
        <v>52.777777777777779</v>
      </c>
      <c r="K130" s="37">
        <f>3/13*100</f>
        <v>23.076923076923077</v>
      </c>
      <c r="L130" s="37">
        <f>27/58*100</f>
        <v>46.551724137931032</v>
      </c>
      <c r="M130" s="37">
        <f>10/28*100</f>
        <v>35.714285714285715</v>
      </c>
      <c r="N130" s="37">
        <f>8/17*100</f>
        <v>47.058823529411761</v>
      </c>
      <c r="O130" s="37">
        <f>3/10*100</f>
        <v>30</v>
      </c>
      <c r="P130" s="37">
        <f>21/43*100</f>
        <v>48.837209302325576</v>
      </c>
      <c r="Q130" s="37">
        <f>4/8*100</f>
        <v>50</v>
      </c>
      <c r="R130" s="37">
        <f>7/13*100</f>
        <v>53.846153846153847</v>
      </c>
      <c r="S130" s="37">
        <f>14/26*100</f>
        <v>53.846153846153847</v>
      </c>
      <c r="T130" s="37">
        <f>10/19*100</f>
        <v>52.631578947368418</v>
      </c>
      <c r="U130" s="37">
        <f>10/20*100</f>
        <v>50</v>
      </c>
      <c r="V130" s="37">
        <f>13/22*100</f>
        <v>59.090909090909093</v>
      </c>
      <c r="W130" s="37">
        <f>1/3*100</f>
        <v>33.333333333333329</v>
      </c>
      <c r="X130" s="37">
        <v>0</v>
      </c>
      <c r="Y130" s="37">
        <f>13/23*100</f>
        <v>56.521739130434781</v>
      </c>
      <c r="Z130" s="37"/>
    </row>
    <row r="131" spans="1:26" ht="15.75" customHeight="1" x14ac:dyDescent="0.25">
      <c r="A131" s="38"/>
      <c r="B131" s="39"/>
      <c r="C131" s="19"/>
      <c r="D131" s="20"/>
    </row>
    <row r="132" spans="1:26" ht="15.75" customHeight="1" x14ac:dyDescent="0.25">
      <c r="A132" s="38"/>
      <c r="B132" s="40"/>
      <c r="C132" s="19"/>
      <c r="D132" s="20"/>
      <c r="E132" s="41"/>
    </row>
    <row r="133" spans="1:26" ht="15.75" customHeight="1" x14ac:dyDescent="0.25">
      <c r="A133" s="42"/>
      <c r="B133" s="39"/>
      <c r="C133" s="19"/>
      <c r="D133" s="20"/>
    </row>
    <row r="134" spans="1:26" ht="15.75" customHeight="1" x14ac:dyDescent="0.25">
      <c r="A134" s="19"/>
      <c r="B134" s="19"/>
      <c r="C134" s="19"/>
      <c r="D134" s="19"/>
      <c r="E134" s="20"/>
    </row>
    <row r="135" spans="1:26" ht="15.75" customHeight="1" x14ac:dyDescent="0.25">
      <c r="A135" s="19"/>
      <c r="B135" s="19"/>
      <c r="C135" s="19"/>
      <c r="D135" s="20"/>
    </row>
    <row r="136" spans="1:26" ht="15.75" customHeight="1" x14ac:dyDescent="0.25">
      <c r="A136" s="19"/>
      <c r="B136" s="19"/>
      <c r="C136" s="19"/>
      <c r="D136" s="20"/>
      <c r="E136" s="27"/>
      <c r="F136" s="44" t="s">
        <v>682</v>
      </c>
      <c r="G136" s="44" t="s">
        <v>683</v>
      </c>
      <c r="H136" s="44" t="s">
        <v>684</v>
      </c>
      <c r="I136" s="44" t="s">
        <v>685</v>
      </c>
      <c r="J136" s="44" t="s">
        <v>792</v>
      </c>
    </row>
    <row r="137" spans="1:26" ht="15.75" customHeight="1" x14ac:dyDescent="0.25">
      <c r="A137" s="19"/>
      <c r="B137" s="19"/>
      <c r="C137" s="19"/>
      <c r="D137" s="20"/>
      <c r="E137" s="27" t="s">
        <v>1268</v>
      </c>
      <c r="F137" s="27">
        <f>0/11*100</f>
        <v>0</v>
      </c>
      <c r="G137" s="75">
        <f>1/11*100</f>
        <v>9.0909090909090917</v>
      </c>
      <c r="H137" s="90">
        <f>5/11*100</f>
        <v>45.454545454545453</v>
      </c>
      <c r="I137" s="75">
        <f>1/11*100</f>
        <v>9.0909090909090917</v>
      </c>
      <c r="J137" s="75">
        <f>1/11*100</f>
        <v>9.0909090909090917</v>
      </c>
    </row>
    <row r="138" spans="1:26" ht="15.75" customHeight="1" x14ac:dyDescent="0.25">
      <c r="A138" s="19"/>
      <c r="B138" s="19"/>
      <c r="C138" s="19"/>
      <c r="D138" s="20"/>
      <c r="E138" s="27" t="s">
        <v>1269</v>
      </c>
      <c r="F138" s="75">
        <f>3/36*100</f>
        <v>8.3333333333333321</v>
      </c>
      <c r="G138" s="75">
        <f>1/36*100</f>
        <v>2.7777777777777777</v>
      </c>
      <c r="H138" s="90">
        <f>25/36*100</f>
        <v>69.444444444444443</v>
      </c>
      <c r="I138" s="90">
        <f>6/36*100</f>
        <v>16.666666666666664</v>
      </c>
      <c r="J138" s="75">
        <f>1/36*100</f>
        <v>2.7777777777777777</v>
      </c>
    </row>
    <row r="139" spans="1:26" ht="15.75" customHeight="1" x14ac:dyDescent="0.25">
      <c r="A139" s="19"/>
      <c r="B139" s="19"/>
      <c r="C139" s="19"/>
      <c r="D139" s="20"/>
      <c r="E139" s="27" t="s">
        <v>1270</v>
      </c>
      <c r="F139" s="90">
        <f>7/13*100</f>
        <v>53.846153846153847</v>
      </c>
      <c r="G139" s="90">
        <f>3/13*100</f>
        <v>23.076923076923077</v>
      </c>
      <c r="H139" s="90">
        <f>2/13*100</f>
        <v>15.384615384615385</v>
      </c>
      <c r="I139" s="90">
        <f>1/13*100</f>
        <v>7.6923076923076925</v>
      </c>
      <c r="J139" s="90">
        <f>0/13*100</f>
        <v>0</v>
      </c>
    </row>
    <row r="140" spans="1:26" ht="15.75" customHeight="1" x14ac:dyDescent="0.25">
      <c r="A140" s="19"/>
      <c r="B140" s="19"/>
      <c r="C140" s="19"/>
      <c r="D140" s="20"/>
      <c r="E140" s="27" t="s">
        <v>1271</v>
      </c>
      <c r="F140" s="75">
        <f>1/22*100</f>
        <v>4.5454545454545459</v>
      </c>
      <c r="G140" s="75">
        <f>1/22*100</f>
        <v>4.5454545454545459</v>
      </c>
      <c r="H140" s="90">
        <f>17/22*100</f>
        <v>77.272727272727266</v>
      </c>
      <c r="I140" s="90">
        <f>5/22*100</f>
        <v>22.727272727272727</v>
      </c>
      <c r="J140" s="75">
        <f>0/22*100</f>
        <v>0</v>
      </c>
    </row>
    <row r="141" spans="1:26" ht="15.75" customHeight="1" x14ac:dyDescent="0.25">
      <c r="A141" s="19"/>
      <c r="B141" s="19"/>
      <c r="C141" s="19"/>
      <c r="D141" s="20"/>
      <c r="E141" s="27" t="s">
        <v>1272</v>
      </c>
      <c r="F141" s="90">
        <f>2/14*100</f>
        <v>14.285714285714285</v>
      </c>
      <c r="G141" s="90">
        <f>0/14*100</f>
        <v>0</v>
      </c>
      <c r="H141" s="90">
        <f>7/14*100</f>
        <v>50</v>
      </c>
      <c r="I141" s="90">
        <f>2/14*100</f>
        <v>14.285714285714285</v>
      </c>
      <c r="J141" s="90">
        <f>0/14*100</f>
        <v>0</v>
      </c>
    </row>
    <row r="142" spans="1:26" ht="15.75" customHeight="1" x14ac:dyDescent="0.25">
      <c r="A142" s="19"/>
      <c r="B142" s="19"/>
      <c r="C142" s="19"/>
      <c r="D142" s="20"/>
      <c r="E142" s="27" t="s">
        <v>1273</v>
      </c>
      <c r="F142" s="90">
        <f>1/3*100</f>
        <v>33.333333333333329</v>
      </c>
      <c r="G142" s="90">
        <f>1/3*100</f>
        <v>33.333333333333329</v>
      </c>
      <c r="H142" s="27">
        <v>0</v>
      </c>
      <c r="I142" s="27">
        <v>0</v>
      </c>
      <c r="J142" s="27">
        <v>0</v>
      </c>
    </row>
    <row r="143" spans="1:26" ht="15.75" customHeight="1" x14ac:dyDescent="0.25">
      <c r="A143" s="19"/>
      <c r="B143" s="19"/>
      <c r="C143" s="19"/>
      <c r="D143" s="20"/>
    </row>
    <row r="144" spans="1:26" ht="15.75" customHeight="1" x14ac:dyDescent="0.25">
      <c r="A144" s="19"/>
      <c r="B144" s="19"/>
      <c r="C144" s="19"/>
      <c r="D144" s="20"/>
    </row>
    <row r="145" spans="1:4" ht="15.75" customHeight="1" x14ac:dyDescent="0.25">
      <c r="A145" s="19"/>
      <c r="B145" s="19"/>
      <c r="C145" s="19"/>
      <c r="D145" s="20"/>
    </row>
    <row r="146" spans="1:4" ht="15.75" customHeight="1" x14ac:dyDescent="0.25">
      <c r="A146" s="19"/>
      <c r="B146" s="19"/>
      <c r="C146" s="19"/>
      <c r="D146" s="20"/>
    </row>
    <row r="147" spans="1:4" ht="15.75" customHeight="1" x14ac:dyDescent="0.25">
      <c r="A147" s="19"/>
      <c r="B147" s="19"/>
      <c r="C147" s="19"/>
      <c r="D147" s="20"/>
    </row>
    <row r="148" spans="1:4" ht="15.75" customHeight="1" x14ac:dyDescent="0.25">
      <c r="A148" s="19"/>
      <c r="B148" s="19"/>
      <c r="C148" s="19"/>
      <c r="D148" s="20"/>
    </row>
    <row r="149" spans="1:4" ht="15.75" customHeight="1" x14ac:dyDescent="0.25">
      <c r="A149" s="19"/>
      <c r="B149" s="19"/>
      <c r="C149" s="19"/>
      <c r="D149" s="20"/>
    </row>
    <row r="150" spans="1:4" ht="15.75" customHeight="1" x14ac:dyDescent="0.25">
      <c r="A150" s="19"/>
      <c r="B150" s="19"/>
      <c r="C150" s="19"/>
      <c r="D150" s="20"/>
    </row>
    <row r="151" spans="1:4" ht="15.75" customHeight="1" x14ac:dyDescent="0.25">
      <c r="A151" s="19"/>
      <c r="B151" s="19"/>
      <c r="C151" s="19"/>
      <c r="D151" s="20"/>
    </row>
    <row r="152" spans="1:4" ht="15.75" customHeight="1" x14ac:dyDescent="0.25">
      <c r="A152" s="19"/>
      <c r="B152" s="19"/>
      <c r="C152" s="19"/>
      <c r="D152" s="20"/>
    </row>
    <row r="153" spans="1:4" ht="15.75" customHeight="1" x14ac:dyDescent="0.25">
      <c r="A153" s="19"/>
      <c r="B153" s="19"/>
      <c r="C153" s="19"/>
      <c r="D153" s="20"/>
    </row>
    <row r="154" spans="1:4" ht="15.75" customHeight="1" x14ac:dyDescent="0.25">
      <c r="A154" s="19"/>
      <c r="B154" s="19"/>
      <c r="C154" s="19"/>
      <c r="D154" s="20"/>
    </row>
    <row r="155" spans="1:4" ht="15.75" customHeight="1" x14ac:dyDescent="0.25">
      <c r="A155" s="19"/>
      <c r="B155" s="19"/>
      <c r="C155" s="19"/>
      <c r="D155" s="20"/>
    </row>
    <row r="156" spans="1:4" ht="15.75" customHeight="1" x14ac:dyDescent="0.25">
      <c r="A156" s="19"/>
      <c r="B156" s="19"/>
      <c r="C156" s="19"/>
      <c r="D156" s="20"/>
    </row>
    <row r="157" spans="1:4" ht="15.75" customHeight="1" x14ac:dyDescent="0.25">
      <c r="A157" s="19"/>
      <c r="B157" s="19"/>
      <c r="C157" s="19"/>
      <c r="D157" s="20"/>
    </row>
    <row r="158" spans="1:4" ht="15.75" customHeight="1" x14ac:dyDescent="0.25">
      <c r="A158" s="19"/>
      <c r="B158" s="19"/>
      <c r="C158" s="19"/>
      <c r="D158" s="20"/>
    </row>
    <row r="159" spans="1:4" ht="15.75" customHeight="1" x14ac:dyDescent="0.25">
      <c r="A159" s="19"/>
      <c r="B159" s="19"/>
      <c r="C159" s="19"/>
      <c r="D159" s="20"/>
    </row>
    <row r="160" spans="1:4" ht="15.75" customHeight="1" x14ac:dyDescent="0.25">
      <c r="A160" s="19"/>
      <c r="B160" s="19"/>
      <c r="C160" s="19"/>
      <c r="D160" s="20"/>
    </row>
    <row r="161" spans="1:4" ht="15.75" customHeight="1" x14ac:dyDescent="0.25">
      <c r="A161" s="19"/>
      <c r="B161" s="19"/>
      <c r="C161" s="19"/>
      <c r="D161" s="20"/>
    </row>
    <row r="162" spans="1:4" ht="15.75" customHeight="1" x14ac:dyDescent="0.25">
      <c r="A162" s="19"/>
      <c r="B162" s="19"/>
      <c r="C162" s="19"/>
      <c r="D162" s="20"/>
    </row>
    <row r="163" spans="1:4" ht="15.75" customHeight="1" x14ac:dyDescent="0.25">
      <c r="A163" s="19"/>
      <c r="B163" s="19"/>
      <c r="C163" s="19"/>
      <c r="D163" s="20"/>
    </row>
    <row r="164" spans="1:4" ht="15.75" customHeight="1" x14ac:dyDescent="0.25">
      <c r="A164" s="19"/>
      <c r="B164" s="19"/>
      <c r="C164" s="19"/>
      <c r="D164" s="20"/>
    </row>
    <row r="165" spans="1:4" ht="15.75" customHeight="1" x14ac:dyDescent="0.25">
      <c r="A165" s="19"/>
      <c r="B165" s="19"/>
      <c r="C165" s="19"/>
      <c r="D165" s="20"/>
    </row>
    <row r="166" spans="1:4" ht="15.75" customHeight="1" x14ac:dyDescent="0.25">
      <c r="A166" s="19"/>
      <c r="B166" s="19"/>
      <c r="C166" s="19"/>
      <c r="D166" s="20"/>
    </row>
    <row r="167" spans="1:4" ht="15.75" customHeight="1" x14ac:dyDescent="0.25">
      <c r="A167" s="19"/>
      <c r="B167" s="19"/>
      <c r="C167" s="19"/>
      <c r="D167" s="20"/>
    </row>
    <row r="168" spans="1:4" ht="15.75" customHeight="1" x14ac:dyDescent="0.25">
      <c r="A168" s="19"/>
      <c r="B168" s="19"/>
      <c r="C168" s="19"/>
      <c r="D168" s="20"/>
    </row>
    <row r="169" spans="1:4" ht="15.75" customHeight="1" x14ac:dyDescent="0.25">
      <c r="A169" s="19"/>
      <c r="B169" s="19"/>
      <c r="C169" s="19"/>
      <c r="D169" s="20"/>
    </row>
    <row r="170" spans="1:4" ht="15.75" customHeight="1" x14ac:dyDescent="0.25">
      <c r="A170" s="19"/>
      <c r="B170" s="19"/>
      <c r="C170" s="19"/>
      <c r="D170" s="20"/>
    </row>
    <row r="171" spans="1:4" ht="15.75" customHeight="1" x14ac:dyDescent="0.25">
      <c r="A171" s="19"/>
      <c r="B171" s="19"/>
      <c r="C171" s="19"/>
      <c r="D171" s="20"/>
    </row>
    <row r="172" spans="1:4" ht="15.75" customHeight="1" x14ac:dyDescent="0.25">
      <c r="A172" s="19"/>
      <c r="B172" s="19"/>
      <c r="C172" s="19"/>
      <c r="D172" s="20"/>
    </row>
    <row r="173" spans="1:4" ht="15.75" customHeight="1" x14ac:dyDescent="0.25">
      <c r="A173" s="19"/>
      <c r="B173" s="19"/>
      <c r="C173" s="19"/>
      <c r="D173" s="20"/>
    </row>
    <row r="174" spans="1:4" ht="15.75" customHeight="1" x14ac:dyDescent="0.25">
      <c r="A174" s="19"/>
      <c r="B174" s="19"/>
      <c r="C174" s="19"/>
      <c r="D174" s="20"/>
    </row>
    <row r="175" spans="1:4" ht="15.75" customHeight="1" x14ac:dyDescent="0.25">
      <c r="A175" s="19"/>
      <c r="B175" s="19"/>
      <c r="C175" s="19"/>
      <c r="D175" s="20"/>
    </row>
    <row r="176" spans="1:4" ht="15.75" customHeight="1" x14ac:dyDescent="0.25">
      <c r="A176" s="19"/>
      <c r="B176" s="19"/>
      <c r="C176" s="19"/>
      <c r="D176" s="20"/>
    </row>
    <row r="177" spans="1:4" ht="15.75" customHeight="1" x14ac:dyDescent="0.25">
      <c r="A177" s="19"/>
      <c r="B177" s="19"/>
      <c r="C177" s="19"/>
      <c r="D177" s="20"/>
    </row>
    <row r="178" spans="1:4" ht="15.75" customHeight="1" x14ac:dyDescent="0.25">
      <c r="A178" s="19"/>
      <c r="B178" s="19"/>
      <c r="C178" s="19"/>
      <c r="D178" s="20"/>
    </row>
    <row r="179" spans="1:4" ht="15.75" customHeight="1" x14ac:dyDescent="0.25">
      <c r="A179" s="19"/>
      <c r="B179" s="19"/>
      <c r="C179" s="19"/>
      <c r="D179" s="20"/>
    </row>
    <row r="180" spans="1:4" ht="15.75" customHeight="1" x14ac:dyDescent="0.25">
      <c r="A180" s="19"/>
      <c r="B180" s="19"/>
      <c r="C180" s="19"/>
      <c r="D180" s="20"/>
    </row>
    <row r="181" spans="1:4" ht="15.75" customHeight="1" x14ac:dyDescent="0.25">
      <c r="A181" s="19"/>
      <c r="B181" s="19"/>
      <c r="C181" s="19"/>
      <c r="D181" s="20"/>
    </row>
    <row r="182" spans="1:4" ht="15.75" customHeight="1" x14ac:dyDescent="0.25">
      <c r="A182" s="19"/>
      <c r="B182" s="19"/>
      <c r="C182" s="19"/>
      <c r="D182" s="20"/>
    </row>
    <row r="183" spans="1:4" ht="15.75" customHeight="1" x14ac:dyDescent="0.25">
      <c r="A183" s="19"/>
      <c r="B183" s="19"/>
      <c r="C183" s="19"/>
      <c r="D183" s="20"/>
    </row>
    <row r="184" spans="1:4" ht="15.75" customHeight="1" x14ac:dyDescent="0.25">
      <c r="A184" s="19"/>
      <c r="B184" s="19"/>
      <c r="C184" s="19"/>
      <c r="D184" s="20"/>
    </row>
    <row r="185" spans="1:4" ht="15.75" customHeight="1" x14ac:dyDescent="0.25">
      <c r="A185" s="19"/>
      <c r="B185" s="19"/>
      <c r="C185" s="19"/>
      <c r="D185" s="20"/>
    </row>
    <row r="186" spans="1:4" ht="15.75" customHeight="1" x14ac:dyDescent="0.25">
      <c r="A186" s="19"/>
      <c r="B186" s="19"/>
      <c r="C186" s="19"/>
      <c r="D186" s="20"/>
    </row>
    <row r="187" spans="1:4" ht="15.75" customHeight="1" x14ac:dyDescent="0.25">
      <c r="A187" s="19"/>
      <c r="B187" s="19"/>
      <c r="C187" s="19"/>
      <c r="D187" s="20"/>
    </row>
    <row r="188" spans="1:4" ht="15.75" customHeight="1" x14ac:dyDescent="0.25">
      <c r="A188" s="19"/>
      <c r="B188" s="19"/>
      <c r="C188" s="19"/>
      <c r="D188" s="20"/>
    </row>
    <row r="189" spans="1:4" ht="15.75" customHeight="1" x14ac:dyDescent="0.25">
      <c r="A189" s="19"/>
      <c r="B189" s="19"/>
      <c r="C189" s="19"/>
      <c r="D189" s="20"/>
    </row>
    <row r="190" spans="1:4" ht="15.75" customHeight="1" x14ac:dyDescent="0.25">
      <c r="A190" s="19"/>
      <c r="B190" s="19"/>
      <c r="C190" s="19"/>
      <c r="D190" s="20"/>
    </row>
    <row r="191" spans="1:4" ht="15.75" customHeight="1" x14ac:dyDescent="0.25">
      <c r="A191" s="19"/>
      <c r="B191" s="19"/>
      <c r="C191" s="19"/>
      <c r="D191" s="20"/>
    </row>
    <row r="192" spans="1:4" ht="15.75" customHeight="1" x14ac:dyDescent="0.25">
      <c r="A192" s="19"/>
      <c r="B192" s="19"/>
      <c r="C192" s="19"/>
      <c r="D192" s="20"/>
    </row>
    <row r="193" spans="1:4" ht="15.75" customHeight="1" x14ac:dyDescent="0.25">
      <c r="A193" s="19"/>
      <c r="B193" s="19"/>
      <c r="C193" s="19"/>
      <c r="D193" s="20"/>
    </row>
    <row r="194" spans="1:4" ht="15.75" customHeight="1" x14ac:dyDescent="0.25">
      <c r="A194" s="19"/>
      <c r="B194" s="19"/>
      <c r="C194" s="19"/>
      <c r="D194" s="20"/>
    </row>
    <row r="195" spans="1:4" ht="15.75" customHeight="1" x14ac:dyDescent="0.25">
      <c r="A195" s="19"/>
      <c r="B195" s="19"/>
      <c r="C195" s="19"/>
      <c r="D195" s="20"/>
    </row>
    <row r="196" spans="1:4" ht="15.75" customHeight="1" x14ac:dyDescent="0.25">
      <c r="A196" s="19"/>
      <c r="B196" s="19"/>
      <c r="C196" s="19"/>
      <c r="D196" s="20"/>
    </row>
    <row r="197" spans="1:4" ht="15.75" customHeight="1" x14ac:dyDescent="0.25">
      <c r="A197" s="19"/>
      <c r="B197" s="19"/>
      <c r="C197" s="19"/>
      <c r="D197" s="20"/>
    </row>
    <row r="198" spans="1:4" ht="15.75" customHeight="1" x14ac:dyDescent="0.25">
      <c r="A198" s="19"/>
      <c r="B198" s="19"/>
      <c r="C198" s="19"/>
      <c r="D198" s="20"/>
    </row>
    <row r="199" spans="1:4" ht="15.75" customHeight="1" x14ac:dyDescent="0.25">
      <c r="A199" s="19"/>
      <c r="B199" s="19"/>
      <c r="C199" s="19"/>
      <c r="D199" s="20"/>
    </row>
    <row r="200" spans="1:4" ht="15.75" customHeight="1" x14ac:dyDescent="0.25">
      <c r="A200" s="19"/>
      <c r="B200" s="19"/>
      <c r="C200" s="19"/>
      <c r="D200" s="20"/>
    </row>
    <row r="201" spans="1:4" ht="15.75" customHeight="1" x14ac:dyDescent="0.25">
      <c r="A201" s="19"/>
      <c r="B201" s="19"/>
      <c r="C201" s="19"/>
      <c r="D201" s="20"/>
    </row>
    <row r="202" spans="1:4" ht="15.75" customHeight="1" x14ac:dyDescent="0.25">
      <c r="A202" s="19"/>
      <c r="B202" s="19"/>
      <c r="C202" s="19"/>
      <c r="D202" s="20"/>
    </row>
    <row r="203" spans="1:4" ht="15.75" customHeight="1" x14ac:dyDescent="0.25">
      <c r="A203" s="19"/>
      <c r="B203" s="19"/>
      <c r="C203" s="19"/>
      <c r="D203" s="20"/>
    </row>
    <row r="204" spans="1:4" ht="15.75" customHeight="1" x14ac:dyDescent="0.25">
      <c r="A204" s="19"/>
      <c r="B204" s="19"/>
      <c r="C204" s="19"/>
      <c r="D204" s="20"/>
    </row>
    <row r="205" spans="1:4" ht="15.75" customHeight="1" x14ac:dyDescent="0.25">
      <c r="A205" s="19"/>
      <c r="B205" s="19"/>
      <c r="C205" s="19"/>
      <c r="D205" s="20"/>
    </row>
    <row r="206" spans="1:4" ht="15.75" customHeight="1" x14ac:dyDescent="0.25">
      <c r="A206" s="19"/>
      <c r="B206" s="19"/>
      <c r="C206" s="19"/>
      <c r="D206" s="20"/>
    </row>
    <row r="207" spans="1:4" ht="15.75" customHeight="1" x14ac:dyDescent="0.25">
      <c r="A207" s="19"/>
      <c r="B207" s="19"/>
      <c r="C207" s="19"/>
      <c r="D207" s="20"/>
    </row>
    <row r="208" spans="1:4" ht="15.75" customHeight="1" x14ac:dyDescent="0.25">
      <c r="A208" s="19"/>
      <c r="B208" s="19"/>
      <c r="C208" s="19"/>
      <c r="D208" s="20"/>
    </row>
    <row r="209" spans="1:4" ht="15.75" customHeight="1" x14ac:dyDescent="0.25">
      <c r="A209" s="19"/>
      <c r="B209" s="19"/>
      <c r="C209" s="19"/>
      <c r="D209" s="20"/>
    </row>
    <row r="210" spans="1:4" ht="15.75" customHeight="1" x14ac:dyDescent="0.25">
      <c r="A210" s="19"/>
      <c r="B210" s="19"/>
      <c r="C210" s="19"/>
      <c r="D210" s="20"/>
    </row>
    <row r="211" spans="1:4" ht="15.75" customHeight="1" x14ac:dyDescent="0.25">
      <c r="A211" s="19"/>
      <c r="B211" s="19"/>
      <c r="C211" s="19"/>
      <c r="D211" s="20"/>
    </row>
    <row r="212" spans="1:4" ht="15.75" customHeight="1" x14ac:dyDescent="0.25">
      <c r="A212" s="19"/>
      <c r="B212" s="19"/>
      <c r="C212" s="19"/>
      <c r="D212" s="20"/>
    </row>
    <row r="213" spans="1:4" ht="15.75" customHeight="1" x14ac:dyDescent="0.25">
      <c r="A213" s="19"/>
      <c r="B213" s="19"/>
      <c r="C213" s="19"/>
      <c r="D213" s="20"/>
    </row>
    <row r="214" spans="1:4" ht="15.75" customHeight="1" x14ac:dyDescent="0.25">
      <c r="A214" s="19"/>
      <c r="B214" s="19"/>
      <c r="C214" s="19"/>
      <c r="D214" s="20"/>
    </row>
    <row r="215" spans="1:4" ht="15.75" customHeight="1" x14ac:dyDescent="0.25">
      <c r="A215" s="19"/>
      <c r="B215" s="19"/>
      <c r="C215" s="19"/>
      <c r="D215" s="20"/>
    </row>
    <row r="216" spans="1:4" ht="15.75" customHeight="1" x14ac:dyDescent="0.25">
      <c r="A216" s="19"/>
      <c r="B216" s="19"/>
      <c r="C216" s="19"/>
      <c r="D216" s="20"/>
    </row>
    <row r="217" spans="1:4" ht="15.75" customHeight="1" x14ac:dyDescent="0.25">
      <c r="A217" s="19"/>
      <c r="B217" s="19"/>
      <c r="C217" s="19"/>
      <c r="D217" s="20"/>
    </row>
    <row r="218" spans="1:4" ht="15.75" customHeight="1" x14ac:dyDescent="0.25">
      <c r="A218" s="19"/>
      <c r="B218" s="19"/>
      <c r="C218" s="19"/>
      <c r="D218" s="20"/>
    </row>
    <row r="219" spans="1:4" ht="15.75" customHeight="1" x14ac:dyDescent="0.25">
      <c r="A219" s="19"/>
      <c r="B219" s="19"/>
      <c r="C219" s="19"/>
      <c r="D219" s="20"/>
    </row>
    <row r="220" spans="1:4" ht="15.75" customHeight="1" x14ac:dyDescent="0.25">
      <c r="A220" s="19"/>
      <c r="B220" s="19"/>
      <c r="C220" s="19"/>
      <c r="D220" s="20"/>
    </row>
    <row r="221" spans="1:4" ht="15.75" customHeight="1" x14ac:dyDescent="0.25">
      <c r="A221" s="19"/>
      <c r="B221" s="19"/>
      <c r="C221" s="19"/>
      <c r="D221" s="20"/>
    </row>
    <row r="222" spans="1:4" ht="15.75" customHeight="1" x14ac:dyDescent="0.25">
      <c r="A222" s="19"/>
      <c r="B222" s="19"/>
      <c r="C222" s="19"/>
      <c r="D222" s="20"/>
    </row>
    <row r="223" spans="1:4" ht="15.75" customHeight="1" x14ac:dyDescent="0.25">
      <c r="A223" s="19"/>
      <c r="B223" s="19"/>
      <c r="C223" s="19"/>
      <c r="D223" s="20"/>
    </row>
    <row r="224" spans="1:4" ht="15.75" customHeight="1" x14ac:dyDescent="0.25">
      <c r="A224" s="19"/>
      <c r="B224" s="19"/>
      <c r="C224" s="19"/>
      <c r="D224" s="20"/>
    </row>
    <row r="225" spans="1:4" ht="15.75" customHeight="1" x14ac:dyDescent="0.25">
      <c r="A225" s="19"/>
      <c r="B225" s="19"/>
      <c r="C225" s="19"/>
      <c r="D225" s="20"/>
    </row>
    <row r="226" spans="1:4" ht="15.75" customHeight="1" x14ac:dyDescent="0.25">
      <c r="A226" s="19"/>
      <c r="B226" s="19"/>
      <c r="C226" s="19"/>
      <c r="D226" s="20"/>
    </row>
    <row r="227" spans="1:4" ht="15.75" customHeight="1" x14ac:dyDescent="0.25">
      <c r="A227" s="19"/>
      <c r="B227" s="19"/>
      <c r="C227" s="19"/>
      <c r="D227" s="20"/>
    </row>
    <row r="228" spans="1:4" ht="15.75" customHeight="1" x14ac:dyDescent="0.25">
      <c r="A228" s="19"/>
      <c r="B228" s="19"/>
      <c r="C228" s="19"/>
      <c r="D228" s="20"/>
    </row>
    <row r="229" spans="1:4" ht="15.75" customHeight="1" x14ac:dyDescent="0.25">
      <c r="A229" s="19"/>
      <c r="B229" s="19"/>
      <c r="C229" s="19"/>
      <c r="D229" s="20"/>
    </row>
    <row r="230" spans="1:4" ht="15.75" customHeight="1" x14ac:dyDescent="0.25">
      <c r="A230" s="19"/>
      <c r="B230" s="19"/>
      <c r="C230" s="19"/>
      <c r="D230" s="20"/>
    </row>
    <row r="231" spans="1:4" ht="15.75" customHeight="1" x14ac:dyDescent="0.25">
      <c r="A231" s="19"/>
      <c r="B231" s="19"/>
      <c r="C231" s="19"/>
      <c r="D231" s="20"/>
    </row>
    <row r="232" spans="1:4" ht="15.75" customHeight="1" x14ac:dyDescent="0.25">
      <c r="A232" s="19"/>
      <c r="B232" s="19"/>
      <c r="C232" s="19"/>
      <c r="D232" s="20"/>
    </row>
    <row r="233" spans="1:4" ht="15.75" customHeight="1" x14ac:dyDescent="0.25">
      <c r="A233" s="19"/>
      <c r="B233" s="19"/>
      <c r="C233" s="19"/>
      <c r="D233" s="20"/>
    </row>
    <row r="234" spans="1:4" ht="15.75" customHeight="1" x14ac:dyDescent="0.25">
      <c r="A234" s="19"/>
      <c r="B234" s="19"/>
      <c r="C234" s="19"/>
      <c r="D234" s="20"/>
    </row>
    <row r="235" spans="1:4" ht="15.75" customHeight="1" x14ac:dyDescent="0.25">
      <c r="A235" s="19"/>
      <c r="B235" s="19"/>
      <c r="C235" s="19"/>
      <c r="D235" s="20"/>
    </row>
    <row r="236" spans="1:4" ht="15.75" customHeight="1" x14ac:dyDescent="0.25">
      <c r="A236" s="19"/>
      <c r="B236" s="19"/>
      <c r="C236" s="19"/>
      <c r="D236" s="20"/>
    </row>
    <row r="237" spans="1:4" ht="15.75" customHeight="1" x14ac:dyDescent="0.25">
      <c r="A237" s="19"/>
      <c r="B237" s="19"/>
      <c r="C237" s="19"/>
      <c r="D237" s="20"/>
    </row>
    <row r="238" spans="1:4" ht="15.75" customHeight="1" x14ac:dyDescent="0.25">
      <c r="A238" s="19"/>
      <c r="B238" s="19"/>
      <c r="C238" s="19"/>
      <c r="D238" s="20"/>
    </row>
    <row r="239" spans="1:4" ht="15.75" customHeight="1" x14ac:dyDescent="0.25">
      <c r="A239" s="19"/>
      <c r="B239" s="19"/>
      <c r="C239" s="19"/>
      <c r="D239" s="20"/>
    </row>
    <row r="240" spans="1:4" ht="15.75" customHeight="1" x14ac:dyDescent="0.25">
      <c r="A240" s="19"/>
      <c r="B240" s="19"/>
      <c r="C240" s="19"/>
      <c r="D240" s="20"/>
    </row>
    <row r="241" spans="1:4" ht="15.75" customHeight="1" x14ac:dyDescent="0.25">
      <c r="A241" s="19"/>
      <c r="B241" s="19"/>
      <c r="C241" s="19"/>
      <c r="D241" s="20"/>
    </row>
    <row r="242" spans="1:4" ht="15.75" customHeight="1" x14ac:dyDescent="0.25">
      <c r="A242" s="19"/>
      <c r="B242" s="19"/>
      <c r="C242" s="19"/>
      <c r="D242" s="20"/>
    </row>
    <row r="243" spans="1:4" ht="15.75" customHeight="1" x14ac:dyDescent="0.25">
      <c r="A243" s="19"/>
      <c r="B243" s="19"/>
      <c r="C243" s="19"/>
      <c r="D243" s="20"/>
    </row>
    <row r="244" spans="1:4" ht="15.75" customHeight="1" x14ac:dyDescent="0.25">
      <c r="A244" s="19"/>
      <c r="B244" s="19"/>
      <c r="C244" s="19"/>
      <c r="D244" s="20"/>
    </row>
    <row r="245" spans="1:4" ht="15.75" customHeight="1" x14ac:dyDescent="0.25">
      <c r="A245" s="19"/>
      <c r="B245" s="19"/>
      <c r="C245" s="19"/>
      <c r="D245" s="20"/>
    </row>
    <row r="246" spans="1:4" ht="15.75" customHeight="1" x14ac:dyDescent="0.25">
      <c r="A246" s="19"/>
      <c r="B246" s="19"/>
      <c r="C246" s="19"/>
      <c r="D246" s="20"/>
    </row>
    <row r="247" spans="1:4" ht="15.75" customHeight="1" x14ac:dyDescent="0.25">
      <c r="A247" s="19"/>
      <c r="B247" s="19"/>
      <c r="C247" s="19"/>
      <c r="D247" s="20"/>
    </row>
    <row r="248" spans="1:4" ht="15.75" customHeight="1" x14ac:dyDescent="0.25">
      <c r="A248" s="19"/>
      <c r="B248" s="19"/>
      <c r="C248" s="19"/>
      <c r="D248" s="20"/>
    </row>
    <row r="249" spans="1:4" ht="15.75" customHeight="1" x14ac:dyDescent="0.25">
      <c r="A249" s="19"/>
      <c r="B249" s="19"/>
      <c r="C249" s="19"/>
      <c r="D249" s="20"/>
    </row>
    <row r="250" spans="1:4" ht="15.75" customHeight="1" x14ac:dyDescent="0.25">
      <c r="A250" s="19"/>
      <c r="B250" s="19"/>
      <c r="C250" s="19"/>
      <c r="D250" s="20"/>
    </row>
    <row r="251" spans="1:4" ht="15.75" customHeight="1" x14ac:dyDescent="0.25">
      <c r="A251" s="19"/>
      <c r="B251" s="19"/>
      <c r="C251" s="19"/>
      <c r="D251" s="20"/>
    </row>
    <row r="252" spans="1:4" ht="15.75" customHeight="1" x14ac:dyDescent="0.25">
      <c r="A252" s="19"/>
      <c r="B252" s="19"/>
      <c r="C252" s="19"/>
      <c r="D252" s="20"/>
    </row>
    <row r="253" spans="1:4" ht="15.75" customHeight="1" x14ac:dyDescent="0.25">
      <c r="A253" s="19"/>
      <c r="B253" s="19"/>
      <c r="C253" s="19"/>
      <c r="D253" s="20"/>
    </row>
    <row r="254" spans="1:4" ht="15.75" customHeight="1" x14ac:dyDescent="0.25">
      <c r="A254" s="19"/>
      <c r="B254" s="19"/>
      <c r="C254" s="19"/>
      <c r="D254" s="20"/>
    </row>
    <row r="255" spans="1:4" ht="15.75" customHeight="1" x14ac:dyDescent="0.25">
      <c r="A255" s="19"/>
      <c r="B255" s="19"/>
      <c r="C255" s="19"/>
      <c r="D255" s="20"/>
    </row>
    <row r="256" spans="1:4" ht="15.75" customHeight="1" x14ac:dyDescent="0.25">
      <c r="A256" s="19"/>
      <c r="B256" s="19"/>
      <c r="C256" s="19"/>
      <c r="D256" s="20"/>
    </row>
    <row r="257" spans="1:4" ht="15.75" customHeight="1" x14ac:dyDescent="0.25">
      <c r="A257" s="19"/>
      <c r="B257" s="19"/>
      <c r="C257" s="19"/>
      <c r="D257" s="20"/>
    </row>
    <row r="258" spans="1:4" ht="15.75" customHeight="1" x14ac:dyDescent="0.25">
      <c r="A258" s="19"/>
      <c r="B258" s="19"/>
      <c r="C258" s="19"/>
      <c r="D258" s="20"/>
    </row>
    <row r="259" spans="1:4" ht="15.75" customHeight="1" x14ac:dyDescent="0.25">
      <c r="A259" s="19"/>
      <c r="B259" s="19"/>
      <c r="C259" s="19"/>
      <c r="D259" s="20"/>
    </row>
    <row r="260" spans="1:4" ht="15.75" customHeight="1" x14ac:dyDescent="0.25">
      <c r="A260" s="19"/>
      <c r="B260" s="19"/>
      <c r="C260" s="19"/>
      <c r="D260" s="20"/>
    </row>
    <row r="261" spans="1:4" ht="15.75" customHeight="1" x14ac:dyDescent="0.25">
      <c r="A261" s="19"/>
      <c r="B261" s="19"/>
      <c r="C261" s="19"/>
      <c r="D261" s="20"/>
    </row>
    <row r="262" spans="1:4" ht="15.75" customHeight="1" x14ac:dyDescent="0.25">
      <c r="A262" s="19"/>
      <c r="B262" s="19"/>
      <c r="C262" s="19"/>
      <c r="D262" s="20"/>
    </row>
    <row r="263" spans="1:4" ht="15.75" customHeight="1" x14ac:dyDescent="0.25">
      <c r="A263" s="19"/>
      <c r="B263" s="19"/>
      <c r="C263" s="19"/>
      <c r="D263" s="20"/>
    </row>
    <row r="264" spans="1:4" ht="15.75" customHeight="1" x14ac:dyDescent="0.25">
      <c r="A264" s="19"/>
      <c r="B264" s="19"/>
      <c r="C264" s="19"/>
      <c r="D264" s="20"/>
    </row>
    <row r="265" spans="1:4" ht="15.75" customHeight="1" x14ac:dyDescent="0.25">
      <c r="A265" s="19"/>
      <c r="B265" s="19"/>
      <c r="C265" s="19"/>
      <c r="D265" s="20"/>
    </row>
    <row r="266" spans="1:4" ht="15.75" customHeight="1" x14ac:dyDescent="0.25">
      <c r="A266" s="19"/>
      <c r="B266" s="19"/>
      <c r="C266" s="19"/>
      <c r="D266" s="20"/>
    </row>
    <row r="267" spans="1:4" ht="15.75" customHeight="1" x14ac:dyDescent="0.25">
      <c r="A267" s="19"/>
      <c r="B267" s="19"/>
      <c r="C267" s="19"/>
      <c r="D267" s="20"/>
    </row>
    <row r="268" spans="1:4" ht="15.75" customHeight="1" x14ac:dyDescent="0.25">
      <c r="A268" s="19"/>
      <c r="B268" s="19"/>
      <c r="C268" s="19"/>
      <c r="D268" s="20"/>
    </row>
    <row r="269" spans="1:4" ht="15.75" customHeight="1" x14ac:dyDescent="0.25">
      <c r="A269" s="19"/>
      <c r="B269" s="19"/>
      <c r="C269" s="19"/>
      <c r="D269" s="20"/>
    </row>
    <row r="270" spans="1:4" ht="15.75" customHeight="1" x14ac:dyDescent="0.25">
      <c r="A270" s="19"/>
      <c r="B270" s="19"/>
      <c r="C270" s="19"/>
      <c r="D270" s="20"/>
    </row>
    <row r="271" spans="1:4" ht="15.75" customHeight="1" x14ac:dyDescent="0.25">
      <c r="A271" s="19"/>
      <c r="B271" s="19"/>
      <c r="C271" s="19"/>
      <c r="D271" s="20"/>
    </row>
    <row r="272" spans="1:4" ht="15.75" customHeight="1" x14ac:dyDescent="0.25">
      <c r="A272" s="19"/>
      <c r="B272" s="19"/>
      <c r="C272" s="19"/>
      <c r="D272" s="20"/>
    </row>
    <row r="273" spans="1:4" ht="15.75" customHeight="1" x14ac:dyDescent="0.25">
      <c r="A273" s="19"/>
      <c r="B273" s="19"/>
      <c r="C273" s="19"/>
      <c r="D273" s="20"/>
    </row>
    <row r="274" spans="1:4" ht="15.75" customHeight="1" x14ac:dyDescent="0.25">
      <c r="A274" s="19"/>
      <c r="B274" s="19"/>
      <c r="C274" s="19"/>
      <c r="D274" s="20"/>
    </row>
    <row r="275" spans="1:4" ht="15.75" customHeight="1" x14ac:dyDescent="0.25">
      <c r="A275" s="19"/>
      <c r="B275" s="19"/>
      <c r="C275" s="19"/>
      <c r="D275" s="20"/>
    </row>
    <row r="276" spans="1:4" ht="15.75" customHeight="1" x14ac:dyDescent="0.25">
      <c r="A276" s="19"/>
      <c r="B276" s="19"/>
      <c r="C276" s="19"/>
      <c r="D276" s="20"/>
    </row>
    <row r="277" spans="1:4" ht="15.75" customHeight="1" x14ac:dyDescent="0.25">
      <c r="A277" s="19"/>
      <c r="B277" s="19"/>
      <c r="C277" s="19"/>
      <c r="D277" s="20"/>
    </row>
    <row r="278" spans="1:4" ht="15.75" customHeight="1" x14ac:dyDescent="0.25">
      <c r="A278" s="19"/>
      <c r="B278" s="19"/>
      <c r="C278" s="19"/>
      <c r="D278" s="20"/>
    </row>
    <row r="279" spans="1:4" ht="15.75" customHeight="1" x14ac:dyDescent="0.25">
      <c r="A279" s="19"/>
      <c r="B279" s="19"/>
      <c r="C279" s="19"/>
      <c r="D279" s="20"/>
    </row>
    <row r="280" spans="1:4" ht="15.75" customHeight="1" x14ac:dyDescent="0.25">
      <c r="A280" s="19"/>
      <c r="B280" s="19"/>
      <c r="C280" s="19"/>
      <c r="D280" s="20"/>
    </row>
    <row r="281" spans="1:4" ht="15.75" customHeight="1" x14ac:dyDescent="0.25">
      <c r="A281" s="19"/>
      <c r="B281" s="19"/>
      <c r="C281" s="19"/>
      <c r="D281" s="20"/>
    </row>
    <row r="282" spans="1:4" ht="15.75" customHeight="1" x14ac:dyDescent="0.25">
      <c r="A282" s="19"/>
      <c r="B282" s="19"/>
      <c r="C282" s="19"/>
      <c r="D282" s="20"/>
    </row>
    <row r="283" spans="1:4" ht="15.75" customHeight="1" x14ac:dyDescent="0.25">
      <c r="A283" s="19"/>
      <c r="B283" s="19"/>
      <c r="C283" s="19"/>
      <c r="D283" s="20"/>
    </row>
    <row r="284" spans="1:4" ht="15.75" customHeight="1" x14ac:dyDescent="0.25">
      <c r="A284" s="19"/>
      <c r="B284" s="19"/>
      <c r="C284" s="19"/>
      <c r="D284" s="20"/>
    </row>
    <row r="285" spans="1:4" ht="15.75" customHeight="1" x14ac:dyDescent="0.25">
      <c r="A285" s="19"/>
      <c r="B285" s="19"/>
      <c r="C285" s="19"/>
      <c r="D285" s="20"/>
    </row>
    <row r="286" spans="1:4" ht="15.75" customHeight="1" x14ac:dyDescent="0.25">
      <c r="A286" s="19"/>
      <c r="B286" s="19"/>
      <c r="C286" s="19"/>
      <c r="D286" s="20"/>
    </row>
    <row r="287" spans="1:4" ht="15.75" customHeight="1" x14ac:dyDescent="0.25">
      <c r="A287" s="19"/>
      <c r="B287" s="19"/>
      <c r="C287" s="19"/>
      <c r="D287" s="20"/>
    </row>
    <row r="288" spans="1:4" ht="15.75" customHeight="1" x14ac:dyDescent="0.25">
      <c r="A288" s="19"/>
      <c r="B288" s="19"/>
      <c r="C288" s="19"/>
      <c r="D288" s="20"/>
    </row>
    <row r="289" spans="1:4" ht="15.75" customHeight="1" x14ac:dyDescent="0.25">
      <c r="A289" s="19"/>
      <c r="B289" s="19"/>
      <c r="C289" s="19"/>
      <c r="D289" s="20"/>
    </row>
    <row r="290" spans="1:4" ht="15.75" customHeight="1" x14ac:dyDescent="0.25">
      <c r="A290" s="19"/>
      <c r="B290" s="19"/>
      <c r="C290" s="19"/>
      <c r="D290" s="20"/>
    </row>
    <row r="291" spans="1:4" ht="15.75" customHeight="1" x14ac:dyDescent="0.25">
      <c r="A291" s="19"/>
      <c r="B291" s="19"/>
      <c r="C291" s="19"/>
      <c r="D291" s="20"/>
    </row>
    <row r="292" spans="1:4" ht="15.75" customHeight="1" x14ac:dyDescent="0.25">
      <c r="A292" s="19"/>
      <c r="B292" s="19"/>
      <c r="C292" s="19"/>
      <c r="D292" s="20"/>
    </row>
    <row r="293" spans="1:4" ht="15.75" customHeight="1" x14ac:dyDescent="0.25">
      <c r="A293" s="19"/>
      <c r="B293" s="19"/>
      <c r="C293" s="19"/>
      <c r="D293" s="20"/>
    </row>
    <row r="294" spans="1:4" ht="15.75" customHeight="1" x14ac:dyDescent="0.25">
      <c r="A294" s="19"/>
      <c r="B294" s="19"/>
      <c r="C294" s="19"/>
      <c r="D294" s="20"/>
    </row>
    <row r="295" spans="1:4" ht="15.75" customHeight="1" x14ac:dyDescent="0.25">
      <c r="A295" s="19"/>
      <c r="B295" s="19"/>
      <c r="C295" s="19"/>
      <c r="D295" s="20"/>
    </row>
    <row r="296" spans="1:4" ht="15.75" customHeight="1" x14ac:dyDescent="0.25">
      <c r="A296" s="19"/>
      <c r="B296" s="19"/>
      <c r="C296" s="19"/>
      <c r="D296" s="20"/>
    </row>
    <row r="297" spans="1:4" ht="15.75" customHeight="1" x14ac:dyDescent="0.25">
      <c r="A297" s="19"/>
      <c r="B297" s="19"/>
      <c r="C297" s="19"/>
      <c r="D297" s="20"/>
    </row>
    <row r="298" spans="1:4" ht="15.75" customHeight="1" x14ac:dyDescent="0.25">
      <c r="A298" s="19"/>
      <c r="B298" s="19"/>
      <c r="C298" s="19"/>
      <c r="D298" s="20"/>
    </row>
    <row r="299" spans="1:4" ht="15.75" customHeight="1" x14ac:dyDescent="0.25">
      <c r="A299" s="19"/>
      <c r="B299" s="19"/>
      <c r="C299" s="19"/>
      <c r="D299" s="20"/>
    </row>
    <row r="300" spans="1:4" ht="15.75" customHeight="1" x14ac:dyDescent="0.25">
      <c r="A300" s="19"/>
      <c r="B300" s="19"/>
      <c r="C300" s="19"/>
      <c r="D300" s="20"/>
    </row>
    <row r="301" spans="1:4" ht="15.75" customHeight="1" x14ac:dyDescent="0.25">
      <c r="A301" s="19"/>
      <c r="B301" s="19"/>
      <c r="C301" s="19"/>
      <c r="D301" s="20"/>
    </row>
    <row r="302" spans="1:4" ht="15.75" customHeight="1" x14ac:dyDescent="0.25">
      <c r="A302" s="19"/>
      <c r="B302" s="19"/>
      <c r="C302" s="19"/>
      <c r="D302" s="20"/>
    </row>
    <row r="303" spans="1:4" ht="15.75" customHeight="1" x14ac:dyDescent="0.25">
      <c r="A303" s="19"/>
      <c r="B303" s="19"/>
      <c r="C303" s="19"/>
      <c r="D303" s="20"/>
    </row>
    <row r="304" spans="1:4" ht="15.75" customHeight="1" x14ac:dyDescent="0.25">
      <c r="A304" s="19"/>
      <c r="B304" s="19"/>
      <c r="C304" s="19"/>
      <c r="D304" s="20"/>
    </row>
    <row r="305" spans="1:4" ht="15.75" customHeight="1" x14ac:dyDescent="0.25">
      <c r="A305" s="19"/>
      <c r="B305" s="19"/>
      <c r="C305" s="19"/>
      <c r="D305" s="20"/>
    </row>
    <row r="306" spans="1:4" ht="15.75" customHeight="1" x14ac:dyDescent="0.25">
      <c r="A306" s="19"/>
      <c r="B306" s="19"/>
      <c r="C306" s="19"/>
      <c r="D306" s="20"/>
    </row>
    <row r="307" spans="1:4" ht="15.75" customHeight="1" x14ac:dyDescent="0.25">
      <c r="A307" s="19"/>
      <c r="B307" s="19"/>
      <c r="C307" s="19"/>
      <c r="D307" s="20"/>
    </row>
    <row r="308" spans="1:4" ht="15.75" customHeight="1" x14ac:dyDescent="0.25">
      <c r="A308" s="19"/>
      <c r="B308" s="19"/>
      <c r="C308" s="19"/>
      <c r="D308" s="20"/>
    </row>
    <row r="309" spans="1:4" ht="15.75" customHeight="1" x14ac:dyDescent="0.25">
      <c r="A309" s="19"/>
      <c r="B309" s="19"/>
      <c r="C309" s="19"/>
      <c r="D309" s="20"/>
    </row>
    <row r="310" spans="1:4" ht="15.75" customHeight="1" x14ac:dyDescent="0.25">
      <c r="A310" s="19"/>
      <c r="B310" s="19"/>
      <c r="C310" s="19"/>
      <c r="D310" s="20"/>
    </row>
    <row r="311" spans="1:4" ht="15.75" customHeight="1" x14ac:dyDescent="0.25">
      <c r="A311" s="19"/>
      <c r="B311" s="19"/>
      <c r="C311" s="19"/>
      <c r="D311" s="20"/>
    </row>
    <row r="312" spans="1:4" ht="15.75" customHeight="1" x14ac:dyDescent="0.25">
      <c r="A312" s="19"/>
      <c r="B312" s="19"/>
      <c r="C312" s="19"/>
      <c r="D312" s="20"/>
    </row>
    <row r="313" spans="1:4" ht="15.75" customHeight="1" x14ac:dyDescent="0.25">
      <c r="A313" s="19"/>
      <c r="B313" s="19"/>
      <c r="C313" s="19"/>
      <c r="D313" s="20"/>
    </row>
    <row r="314" spans="1:4" ht="15.75" customHeight="1" x14ac:dyDescent="0.25">
      <c r="A314" s="19"/>
      <c r="B314" s="19"/>
      <c r="C314" s="19"/>
      <c r="D314" s="20"/>
    </row>
    <row r="315" spans="1:4" ht="15.75" customHeight="1" x14ac:dyDescent="0.25">
      <c r="A315" s="19"/>
      <c r="B315" s="19"/>
      <c r="C315" s="19"/>
      <c r="D315" s="20"/>
    </row>
    <row r="316" spans="1:4" ht="15.75" customHeight="1" x14ac:dyDescent="0.25">
      <c r="A316" s="19"/>
      <c r="B316" s="19"/>
      <c r="C316" s="19"/>
      <c r="D316" s="20"/>
    </row>
    <row r="317" spans="1:4" ht="15.75" customHeight="1" x14ac:dyDescent="0.25">
      <c r="A317" s="19"/>
      <c r="B317" s="19"/>
      <c r="C317" s="19"/>
      <c r="D317" s="20"/>
    </row>
    <row r="318" spans="1:4" ht="15.75" customHeight="1" x14ac:dyDescent="0.25">
      <c r="A318" s="19"/>
      <c r="B318" s="19"/>
      <c r="C318" s="19"/>
      <c r="D318" s="20"/>
    </row>
    <row r="319" spans="1:4" ht="15.75" customHeight="1" x14ac:dyDescent="0.25">
      <c r="A319" s="19"/>
      <c r="B319" s="19"/>
      <c r="C319" s="19"/>
      <c r="D319" s="20"/>
    </row>
    <row r="320" spans="1:4" ht="15.75" customHeight="1" x14ac:dyDescent="0.25">
      <c r="A320" s="19"/>
      <c r="B320" s="19"/>
      <c r="C320" s="19"/>
      <c r="D320" s="20"/>
    </row>
    <row r="321" spans="1:4" ht="15.75" customHeight="1" x14ac:dyDescent="0.25">
      <c r="A321" s="19"/>
      <c r="B321" s="19"/>
      <c r="C321" s="19"/>
      <c r="D321" s="20"/>
    </row>
    <row r="322" spans="1:4" ht="15.75" customHeight="1" x14ac:dyDescent="0.25">
      <c r="A322" s="19"/>
      <c r="B322" s="19"/>
      <c r="C322" s="19"/>
      <c r="D322" s="20"/>
    </row>
    <row r="323" spans="1:4" ht="15.75" customHeight="1" x14ac:dyDescent="0.25">
      <c r="A323" s="19"/>
      <c r="B323" s="19"/>
      <c r="C323" s="19"/>
      <c r="D323" s="20"/>
    </row>
    <row r="324" spans="1:4" ht="15.75" customHeight="1" x14ac:dyDescent="0.25">
      <c r="A324" s="19"/>
      <c r="B324" s="19"/>
      <c r="C324" s="19"/>
      <c r="D324" s="20"/>
    </row>
    <row r="325" spans="1:4" ht="15.75" customHeight="1" x14ac:dyDescent="0.25">
      <c r="A325" s="19"/>
      <c r="B325" s="19"/>
      <c r="C325" s="19"/>
      <c r="D325" s="20"/>
    </row>
    <row r="326" spans="1:4" ht="15.75" customHeight="1" x14ac:dyDescent="0.25">
      <c r="A326" s="19"/>
      <c r="B326" s="19"/>
      <c r="C326" s="19"/>
      <c r="D326" s="20"/>
    </row>
    <row r="327" spans="1:4" ht="15.75" customHeight="1" x14ac:dyDescent="0.25">
      <c r="A327" s="19"/>
      <c r="B327" s="19"/>
      <c r="C327" s="19"/>
      <c r="D327" s="20"/>
    </row>
    <row r="328" spans="1:4" ht="15.75" customHeight="1" x14ac:dyDescent="0.25">
      <c r="A328" s="19"/>
      <c r="B328" s="19"/>
      <c r="C328" s="19"/>
      <c r="D328" s="20"/>
    </row>
    <row r="329" spans="1:4" ht="15.75" customHeight="1" x14ac:dyDescent="0.25">
      <c r="A329" s="19"/>
      <c r="B329" s="19"/>
      <c r="C329" s="19"/>
      <c r="D329" s="20"/>
    </row>
    <row r="330" spans="1:4" ht="15.75" customHeight="1" x14ac:dyDescent="0.25">
      <c r="A330" s="19"/>
      <c r="B330" s="19"/>
      <c r="C330" s="19"/>
      <c r="D330" s="20"/>
    </row>
    <row r="331" spans="1:4" ht="15.75" customHeight="1" x14ac:dyDescent="0.25">
      <c r="A331" s="19"/>
      <c r="B331" s="19"/>
      <c r="C331" s="19"/>
      <c r="D331" s="20"/>
    </row>
    <row r="332" spans="1:4" ht="15.75" customHeight="1" x14ac:dyDescent="0.25">
      <c r="A332" s="19"/>
      <c r="B332" s="19"/>
      <c r="C332" s="19"/>
      <c r="D332" s="20"/>
    </row>
    <row r="333" spans="1:4" ht="15.75" customHeight="1" x14ac:dyDescent="0.25">
      <c r="A333" s="19"/>
      <c r="B333" s="19"/>
      <c r="C333" s="19"/>
      <c r="D333" s="20"/>
    </row>
    <row r="334" spans="1:4" ht="15.75" customHeight="1" x14ac:dyDescent="0.25">
      <c r="A334" s="19"/>
      <c r="B334" s="19"/>
      <c r="C334" s="19"/>
      <c r="D334" s="20"/>
    </row>
    <row r="335" spans="1:4" ht="15.75" customHeight="1" x14ac:dyDescent="0.25">
      <c r="A335" s="19"/>
      <c r="B335" s="19"/>
      <c r="C335" s="19"/>
      <c r="D335" s="20"/>
    </row>
    <row r="336" spans="1:4" ht="15.75" customHeight="1" x14ac:dyDescent="0.25">
      <c r="A336" s="19"/>
      <c r="B336" s="19"/>
      <c r="C336" s="19"/>
      <c r="D336" s="20"/>
    </row>
    <row r="337" spans="1:4" ht="15.75" customHeight="1" x14ac:dyDescent="0.25">
      <c r="A337" s="19"/>
      <c r="B337" s="19"/>
      <c r="C337" s="19"/>
      <c r="D337" s="20"/>
    </row>
    <row r="338" spans="1:4" ht="15.75" customHeight="1" x14ac:dyDescent="0.25">
      <c r="A338" s="19"/>
      <c r="B338" s="19"/>
      <c r="C338" s="19"/>
      <c r="D338" s="20"/>
    </row>
    <row r="339" spans="1:4" ht="15.75" customHeight="1" x14ac:dyDescent="0.25">
      <c r="A339" s="19"/>
      <c r="B339" s="19"/>
      <c r="C339" s="19"/>
      <c r="D339" s="20"/>
    </row>
    <row r="340" spans="1:4" ht="15.75" customHeight="1" x14ac:dyDescent="0.25">
      <c r="A340" s="19"/>
      <c r="B340" s="19"/>
      <c r="C340" s="19"/>
      <c r="D340" s="20"/>
    </row>
    <row r="341" spans="1:4" ht="15.75" customHeight="1" x14ac:dyDescent="0.25">
      <c r="A341" s="19"/>
      <c r="B341" s="19"/>
      <c r="C341" s="19"/>
      <c r="D341" s="20"/>
    </row>
    <row r="342" spans="1:4" ht="15.75" customHeight="1" x14ac:dyDescent="0.25">
      <c r="A342" s="19"/>
      <c r="B342" s="19"/>
      <c r="C342" s="19"/>
      <c r="D342" s="20"/>
    </row>
    <row r="343" spans="1:4" ht="15.75" customHeight="1" x14ac:dyDescent="0.25">
      <c r="A343" s="19"/>
      <c r="B343" s="19"/>
      <c r="C343" s="19"/>
      <c r="D343" s="20"/>
    </row>
    <row r="344" spans="1:4" ht="15.75" customHeight="1" x14ac:dyDescent="0.25">
      <c r="A344" s="19"/>
      <c r="B344" s="19"/>
      <c r="C344" s="19"/>
      <c r="D344" s="20"/>
    </row>
    <row r="345" spans="1:4" ht="15.75" customHeight="1" x14ac:dyDescent="0.25">
      <c r="A345" s="19"/>
      <c r="B345" s="19"/>
      <c r="C345" s="19"/>
      <c r="D345" s="20"/>
    </row>
    <row r="346" spans="1:4" ht="15.75" customHeight="1" x14ac:dyDescent="0.25">
      <c r="A346" s="19"/>
      <c r="B346" s="19"/>
      <c r="C346" s="19"/>
      <c r="D346" s="20"/>
    </row>
    <row r="347" spans="1:4" ht="15.75" customHeight="1" x14ac:dyDescent="0.25">
      <c r="A347" s="19"/>
      <c r="B347" s="19"/>
      <c r="C347" s="19"/>
      <c r="D347" s="20"/>
    </row>
    <row r="348" spans="1:4" ht="15.75" customHeight="1" x14ac:dyDescent="0.25">
      <c r="A348" s="19"/>
      <c r="B348" s="19"/>
      <c r="C348" s="19"/>
      <c r="D348" s="20"/>
    </row>
    <row r="349" spans="1:4" ht="15.75" customHeight="1" x14ac:dyDescent="0.25">
      <c r="A349" s="19"/>
      <c r="B349" s="19"/>
      <c r="C349" s="19"/>
      <c r="D349" s="20"/>
    </row>
    <row r="350" spans="1:4" ht="15.75" customHeight="1" x14ac:dyDescent="0.25">
      <c r="A350" s="19"/>
      <c r="B350" s="19"/>
      <c r="C350" s="19"/>
      <c r="D350" s="20"/>
    </row>
    <row r="351" spans="1:4" ht="15.75" customHeight="1" x14ac:dyDescent="0.25">
      <c r="A351" s="19"/>
      <c r="B351" s="19"/>
      <c r="C351" s="19"/>
      <c r="D351" s="20"/>
    </row>
    <row r="352" spans="1:4" ht="15.75" customHeight="1" x14ac:dyDescent="0.25">
      <c r="A352" s="19"/>
      <c r="B352" s="19"/>
      <c r="C352" s="19"/>
      <c r="D352" s="20"/>
    </row>
    <row r="353" spans="1:4" ht="15.75" customHeight="1" x14ac:dyDescent="0.25">
      <c r="A353" s="19"/>
      <c r="B353" s="19"/>
      <c r="C353" s="19"/>
      <c r="D353" s="20"/>
    </row>
    <row r="354" spans="1:4" ht="15.75" customHeight="1" x14ac:dyDescent="0.25">
      <c r="A354" s="19"/>
      <c r="B354" s="19"/>
      <c r="C354" s="19"/>
      <c r="D354" s="20"/>
    </row>
    <row r="355" spans="1:4" ht="15.75" customHeight="1" x14ac:dyDescent="0.25">
      <c r="A355" s="19"/>
      <c r="B355" s="19"/>
      <c r="C355" s="19"/>
      <c r="D355" s="20"/>
    </row>
    <row r="356" spans="1:4" ht="15.75" customHeight="1" x14ac:dyDescent="0.25">
      <c r="A356" s="19"/>
      <c r="B356" s="19"/>
      <c r="C356" s="19"/>
      <c r="D356" s="20"/>
    </row>
    <row r="357" spans="1:4" ht="15.75" customHeight="1" x14ac:dyDescent="0.25">
      <c r="A357" s="19"/>
      <c r="B357" s="19"/>
      <c r="C357" s="19"/>
      <c r="D357" s="20"/>
    </row>
    <row r="358" spans="1:4" ht="15.75" customHeight="1" x14ac:dyDescent="0.25">
      <c r="A358" s="19"/>
      <c r="B358" s="19"/>
      <c r="C358" s="19"/>
      <c r="D358" s="20"/>
    </row>
    <row r="359" spans="1:4" ht="15.75" customHeight="1" x14ac:dyDescent="0.25">
      <c r="A359" s="19"/>
      <c r="B359" s="19"/>
      <c r="C359" s="19"/>
      <c r="D359" s="20"/>
    </row>
    <row r="360" spans="1:4" ht="15.75" customHeight="1" x14ac:dyDescent="0.25">
      <c r="A360" s="19"/>
      <c r="B360" s="19"/>
      <c r="C360" s="19"/>
      <c r="D360" s="20"/>
    </row>
    <row r="361" spans="1:4" ht="15.75" customHeight="1" x14ac:dyDescent="0.25">
      <c r="A361" s="19"/>
      <c r="B361" s="19"/>
      <c r="C361" s="19"/>
      <c r="D361" s="20"/>
    </row>
    <row r="362" spans="1:4" ht="15.75" customHeight="1" x14ac:dyDescent="0.25">
      <c r="A362" s="19"/>
      <c r="B362" s="19"/>
      <c r="C362" s="19"/>
      <c r="D362" s="20"/>
    </row>
    <row r="363" spans="1:4" ht="15.75" customHeight="1" x14ac:dyDescent="0.25">
      <c r="A363" s="19"/>
      <c r="B363" s="19"/>
      <c r="C363" s="19"/>
      <c r="D363" s="20"/>
    </row>
    <row r="364" spans="1:4" ht="15.75" customHeight="1" x14ac:dyDescent="0.25">
      <c r="A364" s="19"/>
      <c r="B364" s="19"/>
      <c r="C364" s="19"/>
      <c r="D364" s="20"/>
    </row>
    <row r="365" spans="1:4" ht="15.75" customHeight="1" x14ac:dyDescent="0.25">
      <c r="A365" s="19"/>
      <c r="B365" s="19"/>
      <c r="C365" s="19"/>
      <c r="D365" s="20"/>
    </row>
    <row r="366" spans="1:4" ht="15.75" customHeight="1" x14ac:dyDescent="0.25">
      <c r="A366" s="19"/>
      <c r="B366" s="19"/>
      <c r="C366" s="19"/>
      <c r="D366" s="20"/>
    </row>
    <row r="367" spans="1:4" ht="15.75" customHeight="1" x14ac:dyDescent="0.25">
      <c r="A367" s="19"/>
      <c r="B367" s="19"/>
      <c r="C367" s="19"/>
      <c r="D367" s="20"/>
    </row>
    <row r="368" spans="1:4" ht="15.75" customHeight="1" x14ac:dyDescent="0.25">
      <c r="A368" s="19"/>
      <c r="B368" s="19"/>
      <c r="C368" s="19"/>
      <c r="D368" s="20"/>
    </row>
    <row r="369" spans="1:4" ht="15.75" customHeight="1" x14ac:dyDescent="0.25">
      <c r="A369" s="19"/>
      <c r="B369" s="19"/>
      <c r="C369" s="19"/>
      <c r="D369" s="20"/>
    </row>
    <row r="370" spans="1:4" ht="15.75" customHeight="1" x14ac:dyDescent="0.25">
      <c r="A370" s="19"/>
      <c r="B370" s="19"/>
      <c r="C370" s="19"/>
      <c r="D370" s="20"/>
    </row>
    <row r="371" spans="1:4" ht="15.75" customHeight="1" x14ac:dyDescent="0.25">
      <c r="A371" s="19"/>
      <c r="B371" s="19"/>
      <c r="C371" s="19"/>
      <c r="D371" s="20"/>
    </row>
    <row r="372" spans="1:4" ht="15.75" customHeight="1" x14ac:dyDescent="0.25">
      <c r="A372" s="19"/>
      <c r="B372" s="19"/>
      <c r="C372" s="19"/>
      <c r="D372" s="20"/>
    </row>
    <row r="373" spans="1:4" ht="15.75" customHeight="1" x14ac:dyDescent="0.25">
      <c r="A373" s="19"/>
      <c r="B373" s="19"/>
      <c r="C373" s="19"/>
      <c r="D373" s="20"/>
    </row>
    <row r="374" spans="1:4" ht="15.75" customHeight="1" x14ac:dyDescent="0.25">
      <c r="A374" s="19"/>
      <c r="B374" s="19"/>
      <c r="C374" s="19"/>
      <c r="D374" s="20"/>
    </row>
    <row r="375" spans="1:4" ht="15.75" customHeight="1" x14ac:dyDescent="0.25">
      <c r="A375" s="19"/>
      <c r="B375" s="19"/>
      <c r="C375" s="19"/>
      <c r="D375" s="20"/>
    </row>
    <row r="376" spans="1:4" ht="15.75" customHeight="1" x14ac:dyDescent="0.25">
      <c r="A376" s="19"/>
      <c r="B376" s="19"/>
      <c r="C376" s="19"/>
      <c r="D376" s="20"/>
    </row>
    <row r="377" spans="1:4" ht="15.75" customHeight="1" x14ac:dyDescent="0.25">
      <c r="A377" s="19"/>
      <c r="B377" s="19"/>
      <c r="C377" s="19"/>
      <c r="D377" s="20"/>
    </row>
    <row r="378" spans="1:4" ht="15.75" customHeight="1" x14ac:dyDescent="0.25">
      <c r="A378" s="19"/>
      <c r="B378" s="19"/>
      <c r="C378" s="19"/>
      <c r="D378" s="20"/>
    </row>
    <row r="379" spans="1:4" ht="15.75" customHeight="1" x14ac:dyDescent="0.25">
      <c r="A379" s="19"/>
      <c r="B379" s="19"/>
      <c r="C379" s="19"/>
      <c r="D379" s="20"/>
    </row>
    <row r="380" spans="1:4" ht="15.75" customHeight="1" x14ac:dyDescent="0.25">
      <c r="A380" s="19"/>
      <c r="B380" s="19"/>
      <c r="C380" s="19"/>
      <c r="D380" s="20"/>
    </row>
    <row r="381" spans="1:4" ht="15.75" customHeight="1" x14ac:dyDescent="0.25">
      <c r="A381" s="19"/>
      <c r="B381" s="19"/>
      <c r="C381" s="19"/>
      <c r="D381" s="20"/>
    </row>
    <row r="382" spans="1:4" ht="15.75" customHeight="1" x14ac:dyDescent="0.25">
      <c r="A382" s="19"/>
      <c r="B382" s="19"/>
      <c r="C382" s="19"/>
      <c r="D382" s="20"/>
    </row>
    <row r="383" spans="1:4" ht="15.75" customHeight="1" x14ac:dyDescent="0.25">
      <c r="A383" s="19"/>
      <c r="B383" s="19"/>
      <c r="C383" s="19"/>
      <c r="D383" s="20"/>
    </row>
    <row r="384" spans="1:4" ht="15.75" customHeight="1" x14ac:dyDescent="0.25">
      <c r="A384" s="19"/>
      <c r="B384" s="19"/>
      <c r="C384" s="19"/>
      <c r="D384" s="20"/>
    </row>
    <row r="385" spans="1:4" ht="15.75" customHeight="1" x14ac:dyDescent="0.25">
      <c r="A385" s="19"/>
      <c r="B385" s="19"/>
      <c r="C385" s="19"/>
      <c r="D385" s="20"/>
    </row>
    <row r="386" spans="1:4" ht="15.75" customHeight="1" x14ac:dyDescent="0.25">
      <c r="A386" s="19"/>
      <c r="B386" s="19"/>
      <c r="C386" s="19"/>
      <c r="D386" s="20"/>
    </row>
    <row r="387" spans="1:4" ht="15.75" customHeight="1" x14ac:dyDescent="0.25">
      <c r="A387" s="19"/>
      <c r="B387" s="19"/>
      <c r="C387" s="19"/>
      <c r="D387" s="20"/>
    </row>
    <row r="388" spans="1:4" ht="15.75" customHeight="1" x14ac:dyDescent="0.25">
      <c r="A388" s="19"/>
      <c r="B388" s="19"/>
      <c r="C388" s="19"/>
      <c r="D388" s="20"/>
    </row>
    <row r="389" spans="1:4" ht="15.75" customHeight="1" x14ac:dyDescent="0.25">
      <c r="A389" s="19"/>
      <c r="B389" s="19"/>
      <c r="C389" s="19"/>
      <c r="D389" s="20"/>
    </row>
    <row r="390" spans="1:4" ht="15.75" customHeight="1" x14ac:dyDescent="0.25">
      <c r="A390" s="19"/>
      <c r="B390" s="19"/>
      <c r="C390" s="19"/>
      <c r="D390" s="20"/>
    </row>
    <row r="391" spans="1:4" ht="15.75" customHeight="1" x14ac:dyDescent="0.25">
      <c r="A391" s="19"/>
      <c r="B391" s="19"/>
      <c r="C391" s="19"/>
      <c r="D391" s="20"/>
    </row>
    <row r="392" spans="1:4" ht="15.75" customHeight="1" x14ac:dyDescent="0.25">
      <c r="A392" s="19"/>
      <c r="B392" s="19"/>
      <c r="C392" s="19"/>
      <c r="D392" s="20"/>
    </row>
    <row r="393" spans="1:4" ht="15.75" customHeight="1" x14ac:dyDescent="0.25">
      <c r="A393" s="19"/>
      <c r="B393" s="19"/>
      <c r="C393" s="19"/>
      <c r="D393" s="20"/>
    </row>
    <row r="394" spans="1:4" ht="15.75" customHeight="1" x14ac:dyDescent="0.25">
      <c r="A394" s="19"/>
      <c r="B394" s="19"/>
      <c r="C394" s="19"/>
      <c r="D394" s="20"/>
    </row>
    <row r="395" spans="1:4" ht="15.75" customHeight="1" x14ac:dyDescent="0.25">
      <c r="A395" s="19"/>
      <c r="B395" s="19"/>
      <c r="C395" s="19"/>
      <c r="D395" s="20"/>
    </row>
    <row r="396" spans="1:4" ht="15.75" customHeight="1" x14ac:dyDescent="0.25">
      <c r="A396" s="19"/>
      <c r="B396" s="19"/>
      <c r="C396" s="19"/>
      <c r="D396" s="20"/>
    </row>
    <row r="397" spans="1:4" ht="15.75" customHeight="1" x14ac:dyDescent="0.25">
      <c r="A397" s="19"/>
      <c r="B397" s="19"/>
      <c r="C397" s="19"/>
      <c r="D397" s="20"/>
    </row>
    <row r="398" spans="1:4" ht="15.75" customHeight="1" x14ac:dyDescent="0.25">
      <c r="A398" s="19"/>
      <c r="B398" s="19"/>
      <c r="C398" s="19"/>
      <c r="D398" s="20"/>
    </row>
    <row r="399" spans="1:4" ht="15.75" customHeight="1" x14ac:dyDescent="0.25">
      <c r="A399" s="19"/>
      <c r="B399" s="19"/>
      <c r="C399" s="19"/>
      <c r="D399" s="20"/>
    </row>
    <row r="400" spans="1:4" ht="15.75" customHeight="1" x14ac:dyDescent="0.25">
      <c r="A400" s="19"/>
      <c r="B400" s="19"/>
      <c r="C400" s="19"/>
      <c r="D400" s="20"/>
    </row>
    <row r="401" spans="1:4" ht="15.75" customHeight="1" x14ac:dyDescent="0.25">
      <c r="A401" s="19"/>
      <c r="B401" s="19"/>
      <c r="C401" s="19"/>
      <c r="D401" s="20"/>
    </row>
    <row r="402" spans="1:4" ht="15.75" customHeight="1" x14ac:dyDescent="0.25">
      <c r="A402" s="19"/>
      <c r="B402" s="19"/>
      <c r="C402" s="19"/>
      <c r="D402" s="20"/>
    </row>
    <row r="403" spans="1:4" ht="15.75" customHeight="1" x14ac:dyDescent="0.25">
      <c r="A403" s="19"/>
      <c r="B403" s="19"/>
      <c r="C403" s="19"/>
      <c r="D403" s="20"/>
    </row>
    <row r="404" spans="1:4" ht="15.75" customHeight="1" x14ac:dyDescent="0.25">
      <c r="A404" s="19"/>
      <c r="B404" s="19"/>
      <c r="C404" s="19"/>
      <c r="D404" s="20"/>
    </row>
    <row r="405" spans="1:4" ht="15.75" customHeight="1" x14ac:dyDescent="0.25">
      <c r="A405" s="19"/>
      <c r="B405" s="19"/>
      <c r="C405" s="19"/>
      <c r="D405" s="20"/>
    </row>
    <row r="406" spans="1:4" ht="15.75" customHeight="1" x14ac:dyDescent="0.25">
      <c r="A406" s="19"/>
      <c r="B406" s="19"/>
      <c r="C406" s="19"/>
      <c r="D406" s="20"/>
    </row>
    <row r="407" spans="1:4" ht="15.75" customHeight="1" x14ac:dyDescent="0.25">
      <c r="A407" s="19"/>
      <c r="B407" s="19"/>
      <c r="C407" s="19"/>
      <c r="D407" s="20"/>
    </row>
    <row r="408" spans="1:4" ht="15.75" customHeight="1" x14ac:dyDescent="0.25">
      <c r="A408" s="19"/>
      <c r="B408" s="19"/>
      <c r="C408" s="19"/>
      <c r="D408" s="20"/>
    </row>
    <row r="409" spans="1:4" ht="15.75" customHeight="1" x14ac:dyDescent="0.25">
      <c r="A409" s="19"/>
      <c r="B409" s="19"/>
      <c r="C409" s="19"/>
      <c r="D409" s="20"/>
    </row>
    <row r="410" spans="1:4" ht="15.75" customHeight="1" x14ac:dyDescent="0.25">
      <c r="A410" s="19"/>
      <c r="B410" s="19"/>
      <c r="C410" s="19"/>
      <c r="D410" s="20"/>
    </row>
    <row r="411" spans="1:4" ht="15.75" customHeight="1" x14ac:dyDescent="0.25">
      <c r="A411" s="19"/>
      <c r="B411" s="19"/>
      <c r="C411" s="19"/>
      <c r="D411" s="20"/>
    </row>
    <row r="412" spans="1:4" ht="15.75" customHeight="1" x14ac:dyDescent="0.25">
      <c r="A412" s="19"/>
      <c r="B412" s="19"/>
      <c r="C412" s="19"/>
      <c r="D412" s="20"/>
    </row>
    <row r="413" spans="1:4" ht="15.75" customHeight="1" x14ac:dyDescent="0.25">
      <c r="A413" s="19"/>
      <c r="B413" s="19"/>
      <c r="C413" s="19"/>
      <c r="D413" s="20"/>
    </row>
    <row r="414" spans="1:4" ht="15.75" customHeight="1" x14ac:dyDescent="0.25">
      <c r="A414" s="19"/>
      <c r="B414" s="19"/>
      <c r="C414" s="19"/>
      <c r="D414" s="20"/>
    </row>
    <row r="415" spans="1:4" ht="15.75" customHeight="1" x14ac:dyDescent="0.25">
      <c r="A415" s="19"/>
      <c r="B415" s="19"/>
      <c r="C415" s="19"/>
      <c r="D415" s="20"/>
    </row>
    <row r="416" spans="1:4" ht="15.75" customHeight="1" x14ac:dyDescent="0.25">
      <c r="A416" s="19"/>
      <c r="B416" s="19"/>
      <c r="C416" s="19"/>
      <c r="D416" s="20"/>
    </row>
    <row r="417" spans="1:4" ht="15.75" customHeight="1" x14ac:dyDescent="0.25">
      <c r="A417" s="19"/>
      <c r="B417" s="19"/>
      <c r="C417" s="19"/>
      <c r="D417" s="20"/>
    </row>
    <row r="418" spans="1:4" ht="15.75" customHeight="1" x14ac:dyDescent="0.25">
      <c r="A418" s="19"/>
      <c r="B418" s="19"/>
      <c r="C418" s="19"/>
      <c r="D418" s="20"/>
    </row>
    <row r="419" spans="1:4" ht="15.75" customHeight="1" x14ac:dyDescent="0.25">
      <c r="A419" s="19"/>
      <c r="B419" s="19"/>
      <c r="C419" s="19"/>
      <c r="D419" s="20"/>
    </row>
    <row r="420" spans="1:4" ht="15.75" customHeight="1" x14ac:dyDescent="0.25">
      <c r="A420" s="19"/>
      <c r="B420" s="19"/>
      <c r="C420" s="19"/>
      <c r="D420" s="20"/>
    </row>
    <row r="421" spans="1:4" ht="15.75" customHeight="1" x14ac:dyDescent="0.25">
      <c r="A421" s="19"/>
      <c r="B421" s="19"/>
      <c r="C421" s="19"/>
      <c r="D421" s="20"/>
    </row>
    <row r="422" spans="1:4" ht="15.75" customHeight="1" x14ac:dyDescent="0.25">
      <c r="A422" s="19"/>
      <c r="B422" s="19"/>
      <c r="C422" s="19"/>
      <c r="D422" s="20"/>
    </row>
    <row r="423" spans="1:4" ht="15.75" customHeight="1" x14ac:dyDescent="0.25">
      <c r="A423" s="19"/>
      <c r="B423" s="19"/>
      <c r="C423" s="19"/>
      <c r="D423" s="20"/>
    </row>
    <row r="424" spans="1:4" ht="15.75" customHeight="1" x14ac:dyDescent="0.25">
      <c r="A424" s="19"/>
      <c r="B424" s="19"/>
      <c r="C424" s="19"/>
      <c r="D424" s="20"/>
    </row>
    <row r="425" spans="1:4" ht="15.75" customHeight="1" x14ac:dyDescent="0.25">
      <c r="A425" s="19"/>
      <c r="B425" s="19"/>
      <c r="C425" s="19"/>
      <c r="D425" s="20"/>
    </row>
    <row r="426" spans="1:4" ht="15.75" customHeight="1" x14ac:dyDescent="0.25">
      <c r="A426" s="19"/>
      <c r="B426" s="19"/>
      <c r="C426" s="19"/>
      <c r="D426" s="20"/>
    </row>
    <row r="427" spans="1:4" ht="15.75" customHeight="1" x14ac:dyDescent="0.25">
      <c r="A427" s="19"/>
      <c r="B427" s="19"/>
      <c r="C427" s="19"/>
      <c r="D427" s="20"/>
    </row>
    <row r="428" spans="1:4" ht="15.75" customHeight="1" x14ac:dyDescent="0.25">
      <c r="A428" s="19"/>
      <c r="B428" s="19"/>
      <c r="C428" s="19"/>
      <c r="D428" s="20"/>
    </row>
    <row r="429" spans="1:4" ht="15.75" customHeight="1" x14ac:dyDescent="0.25">
      <c r="A429" s="19"/>
      <c r="B429" s="19"/>
      <c r="C429" s="19"/>
      <c r="D429" s="20"/>
    </row>
    <row r="430" spans="1:4" ht="15.75" customHeight="1" x14ac:dyDescent="0.25">
      <c r="A430" s="19"/>
      <c r="B430" s="19"/>
      <c r="C430" s="19"/>
      <c r="D430" s="20"/>
    </row>
    <row r="431" spans="1:4" ht="15.75" customHeight="1" x14ac:dyDescent="0.25">
      <c r="A431" s="19"/>
      <c r="B431" s="19"/>
      <c r="C431" s="19"/>
      <c r="D431" s="20"/>
    </row>
    <row r="432" spans="1:4" ht="15.75" customHeight="1" x14ac:dyDescent="0.25">
      <c r="A432" s="19"/>
      <c r="B432" s="19"/>
      <c r="C432" s="19"/>
      <c r="D432" s="20"/>
    </row>
    <row r="433" spans="1:4" ht="15.75" customHeight="1" x14ac:dyDescent="0.25">
      <c r="A433" s="19"/>
      <c r="B433" s="19"/>
      <c r="C433" s="19"/>
      <c r="D433" s="20"/>
    </row>
    <row r="434" spans="1:4" ht="15.75" customHeight="1" x14ac:dyDescent="0.25">
      <c r="A434" s="19"/>
      <c r="B434" s="19"/>
      <c r="C434" s="19"/>
      <c r="D434" s="20"/>
    </row>
    <row r="435" spans="1:4" ht="15.75" customHeight="1" x14ac:dyDescent="0.25">
      <c r="A435" s="19"/>
      <c r="B435" s="19"/>
      <c r="C435" s="19"/>
      <c r="D435" s="20"/>
    </row>
    <row r="436" spans="1:4" ht="15.75" customHeight="1" x14ac:dyDescent="0.25">
      <c r="A436" s="19"/>
      <c r="B436" s="19"/>
      <c r="C436" s="19"/>
      <c r="D436" s="20"/>
    </row>
    <row r="437" spans="1:4" ht="15.75" customHeight="1" x14ac:dyDescent="0.25">
      <c r="A437" s="19"/>
      <c r="B437" s="19"/>
      <c r="C437" s="19"/>
      <c r="D437" s="20"/>
    </row>
    <row r="438" spans="1:4" ht="15.75" customHeight="1" x14ac:dyDescent="0.25">
      <c r="A438" s="19"/>
      <c r="B438" s="19"/>
      <c r="C438" s="19"/>
      <c r="D438" s="20"/>
    </row>
    <row r="439" spans="1:4" ht="15.75" customHeight="1" x14ac:dyDescent="0.25">
      <c r="A439" s="19"/>
      <c r="B439" s="19"/>
      <c r="C439" s="19"/>
      <c r="D439" s="20"/>
    </row>
    <row r="440" spans="1:4" ht="15.75" customHeight="1" x14ac:dyDescent="0.25">
      <c r="A440" s="19"/>
      <c r="B440" s="19"/>
      <c r="C440" s="19"/>
      <c r="D440" s="20"/>
    </row>
    <row r="441" spans="1:4" ht="15.75" customHeight="1" x14ac:dyDescent="0.25">
      <c r="A441" s="19"/>
      <c r="B441" s="19"/>
      <c r="C441" s="19"/>
      <c r="D441" s="20"/>
    </row>
    <row r="442" spans="1:4" ht="15.75" customHeight="1" x14ac:dyDescent="0.25">
      <c r="A442" s="19"/>
      <c r="B442" s="19"/>
      <c r="C442" s="19"/>
      <c r="D442" s="20"/>
    </row>
    <row r="443" spans="1:4" ht="15.75" customHeight="1" x14ac:dyDescent="0.25">
      <c r="A443" s="19"/>
      <c r="B443" s="19"/>
      <c r="C443" s="19"/>
      <c r="D443" s="20"/>
    </row>
    <row r="444" spans="1:4" ht="15.75" customHeight="1" x14ac:dyDescent="0.25">
      <c r="A444" s="19"/>
      <c r="B444" s="19"/>
      <c r="C444" s="19"/>
      <c r="D444" s="20"/>
    </row>
    <row r="445" spans="1:4" ht="15.75" customHeight="1" x14ac:dyDescent="0.25">
      <c r="A445" s="19"/>
      <c r="B445" s="19"/>
      <c r="C445" s="19"/>
      <c r="D445" s="20"/>
    </row>
    <row r="446" spans="1:4" ht="15.75" customHeight="1" x14ac:dyDescent="0.25">
      <c r="A446" s="19"/>
      <c r="B446" s="19"/>
      <c r="C446" s="19"/>
      <c r="D446" s="20"/>
    </row>
    <row r="447" spans="1:4" ht="15.75" customHeight="1" x14ac:dyDescent="0.25">
      <c r="A447" s="19"/>
      <c r="B447" s="19"/>
      <c r="C447" s="19"/>
      <c r="D447" s="20"/>
    </row>
    <row r="448" spans="1:4" ht="15.75" customHeight="1" x14ac:dyDescent="0.25">
      <c r="A448" s="19"/>
      <c r="B448" s="19"/>
      <c r="C448" s="19"/>
      <c r="D448" s="20"/>
    </row>
    <row r="449" spans="1:4" ht="15.75" customHeight="1" x14ac:dyDescent="0.25">
      <c r="A449" s="19"/>
      <c r="B449" s="19"/>
      <c r="C449" s="19"/>
      <c r="D449" s="20"/>
    </row>
    <row r="450" spans="1:4" ht="15.75" customHeight="1" x14ac:dyDescent="0.25">
      <c r="A450" s="19"/>
      <c r="B450" s="19"/>
      <c r="C450" s="19"/>
      <c r="D450" s="20"/>
    </row>
    <row r="451" spans="1:4" ht="15.75" customHeight="1" x14ac:dyDescent="0.25">
      <c r="A451" s="19"/>
      <c r="B451" s="19"/>
      <c r="C451" s="19"/>
      <c r="D451" s="20"/>
    </row>
    <row r="452" spans="1:4" ht="15.75" customHeight="1" x14ac:dyDescent="0.25">
      <c r="A452" s="19"/>
      <c r="B452" s="19"/>
      <c r="C452" s="19"/>
      <c r="D452" s="20"/>
    </row>
    <row r="453" spans="1:4" ht="15.75" customHeight="1" x14ac:dyDescent="0.25">
      <c r="A453" s="19"/>
      <c r="B453" s="19"/>
      <c r="C453" s="19"/>
      <c r="D453" s="20"/>
    </row>
    <row r="454" spans="1:4" ht="15.75" customHeight="1" x14ac:dyDescent="0.25">
      <c r="A454" s="19"/>
      <c r="B454" s="19"/>
      <c r="C454" s="19"/>
      <c r="D454" s="20"/>
    </row>
    <row r="455" spans="1:4" ht="15.75" customHeight="1" x14ac:dyDescent="0.25">
      <c r="A455" s="19"/>
      <c r="B455" s="19"/>
      <c r="C455" s="19"/>
      <c r="D455" s="20"/>
    </row>
    <row r="456" spans="1:4" ht="15.75" customHeight="1" x14ac:dyDescent="0.25">
      <c r="A456" s="19"/>
      <c r="B456" s="19"/>
      <c r="C456" s="19"/>
      <c r="D456" s="20"/>
    </row>
    <row r="457" spans="1:4" ht="15.75" customHeight="1" x14ac:dyDescent="0.25">
      <c r="A457" s="19"/>
      <c r="B457" s="19"/>
      <c r="C457" s="19"/>
      <c r="D457" s="20"/>
    </row>
    <row r="458" spans="1:4" ht="15.75" customHeight="1" x14ac:dyDescent="0.25">
      <c r="A458" s="19"/>
      <c r="B458" s="19"/>
      <c r="C458" s="19"/>
      <c r="D458" s="20"/>
    </row>
    <row r="459" spans="1:4" ht="15.75" customHeight="1" x14ac:dyDescent="0.25">
      <c r="A459" s="19"/>
      <c r="B459" s="19"/>
      <c r="C459" s="19"/>
      <c r="D459" s="20"/>
    </row>
    <row r="460" spans="1:4" ht="15.75" customHeight="1" x14ac:dyDescent="0.25">
      <c r="A460" s="19"/>
      <c r="B460" s="19"/>
      <c r="C460" s="19"/>
      <c r="D460" s="20"/>
    </row>
    <row r="461" spans="1:4" ht="15.75" customHeight="1" x14ac:dyDescent="0.25">
      <c r="A461" s="19"/>
      <c r="B461" s="19"/>
      <c r="C461" s="19"/>
      <c r="D461" s="20"/>
    </row>
    <row r="462" spans="1:4" ht="15.75" customHeight="1" x14ac:dyDescent="0.25">
      <c r="A462" s="19"/>
      <c r="B462" s="19"/>
      <c r="C462" s="19"/>
      <c r="D462" s="20"/>
    </row>
    <row r="463" spans="1:4" ht="15.75" customHeight="1" x14ac:dyDescent="0.25">
      <c r="A463" s="19"/>
      <c r="B463" s="19"/>
      <c r="C463" s="19"/>
      <c r="D463" s="20"/>
    </row>
    <row r="464" spans="1:4" ht="15.75" customHeight="1" x14ac:dyDescent="0.25">
      <c r="A464" s="19"/>
      <c r="B464" s="19"/>
      <c r="C464" s="19"/>
      <c r="D464" s="20"/>
    </row>
    <row r="465" spans="1:4" ht="15.75" customHeight="1" x14ac:dyDescent="0.25">
      <c r="A465" s="19"/>
      <c r="B465" s="19"/>
      <c r="C465" s="19"/>
      <c r="D465" s="20"/>
    </row>
    <row r="466" spans="1:4" ht="15.75" customHeight="1" x14ac:dyDescent="0.25">
      <c r="A466" s="19"/>
      <c r="B466" s="19"/>
      <c r="C466" s="19"/>
      <c r="D466" s="20"/>
    </row>
    <row r="467" spans="1:4" ht="15.75" customHeight="1" x14ac:dyDescent="0.25">
      <c r="A467" s="19"/>
      <c r="B467" s="19"/>
      <c r="C467" s="19"/>
      <c r="D467" s="20"/>
    </row>
    <row r="468" spans="1:4" ht="15.75" customHeight="1" x14ac:dyDescent="0.25">
      <c r="A468" s="19"/>
      <c r="B468" s="19"/>
      <c r="C468" s="19"/>
      <c r="D468" s="20"/>
    </row>
    <row r="469" spans="1:4" ht="15.75" customHeight="1" x14ac:dyDescent="0.25">
      <c r="A469" s="19"/>
      <c r="B469" s="19"/>
      <c r="C469" s="19"/>
      <c r="D469" s="20"/>
    </row>
    <row r="470" spans="1:4" ht="15.75" customHeight="1" x14ac:dyDescent="0.25">
      <c r="A470" s="19"/>
      <c r="B470" s="19"/>
      <c r="C470" s="19"/>
      <c r="D470" s="20"/>
    </row>
    <row r="471" spans="1:4" ht="15.75" customHeight="1" x14ac:dyDescent="0.25">
      <c r="A471" s="19"/>
      <c r="B471" s="19"/>
      <c r="C471" s="19"/>
      <c r="D471" s="20"/>
    </row>
    <row r="472" spans="1:4" ht="15.75" customHeight="1" x14ac:dyDescent="0.25">
      <c r="A472" s="19"/>
      <c r="B472" s="19"/>
      <c r="C472" s="19"/>
      <c r="D472" s="20"/>
    </row>
    <row r="473" spans="1:4" ht="15.75" customHeight="1" x14ac:dyDescent="0.25">
      <c r="A473" s="19"/>
      <c r="B473" s="19"/>
      <c r="C473" s="19"/>
      <c r="D473" s="20"/>
    </row>
    <row r="474" spans="1:4" ht="15.75" customHeight="1" x14ac:dyDescent="0.25">
      <c r="A474" s="19"/>
      <c r="B474" s="19"/>
      <c r="C474" s="19"/>
      <c r="D474" s="20"/>
    </row>
    <row r="475" spans="1:4" ht="15.75" customHeight="1" x14ac:dyDescent="0.25">
      <c r="A475" s="19"/>
      <c r="B475" s="19"/>
      <c r="C475" s="19"/>
      <c r="D475" s="20"/>
    </row>
    <row r="476" spans="1:4" ht="15.75" customHeight="1" x14ac:dyDescent="0.25">
      <c r="A476" s="19"/>
      <c r="B476" s="19"/>
      <c r="C476" s="19"/>
      <c r="D476" s="20"/>
    </row>
    <row r="477" spans="1:4" ht="15.75" customHeight="1" x14ac:dyDescent="0.25">
      <c r="A477" s="19"/>
      <c r="B477" s="19"/>
      <c r="C477" s="19"/>
      <c r="D477" s="20"/>
    </row>
    <row r="478" spans="1:4" ht="15.75" customHeight="1" x14ac:dyDescent="0.25">
      <c r="A478" s="19"/>
      <c r="B478" s="19"/>
      <c r="C478" s="19"/>
      <c r="D478" s="20"/>
    </row>
    <row r="479" spans="1:4" ht="15.75" customHeight="1" x14ac:dyDescent="0.25">
      <c r="A479" s="19"/>
      <c r="B479" s="19"/>
      <c r="C479" s="19"/>
      <c r="D479" s="20"/>
    </row>
    <row r="480" spans="1:4" ht="15.75" customHeight="1" x14ac:dyDescent="0.25">
      <c r="A480" s="19"/>
      <c r="B480" s="19"/>
      <c r="C480" s="19"/>
      <c r="D480" s="20"/>
    </row>
    <row r="481" spans="1:4" ht="15.75" customHeight="1" x14ac:dyDescent="0.25">
      <c r="A481" s="19"/>
      <c r="B481" s="19"/>
      <c r="C481" s="19"/>
      <c r="D481" s="20"/>
    </row>
    <row r="482" spans="1:4" ht="15.75" customHeight="1" x14ac:dyDescent="0.25">
      <c r="A482" s="19"/>
      <c r="B482" s="19"/>
      <c r="C482" s="19"/>
      <c r="D482" s="20"/>
    </row>
    <row r="483" spans="1:4" ht="15.75" customHeight="1" x14ac:dyDescent="0.25">
      <c r="A483" s="19"/>
      <c r="B483" s="19"/>
      <c r="C483" s="19"/>
      <c r="D483" s="20"/>
    </row>
    <row r="484" spans="1:4" ht="15.75" customHeight="1" x14ac:dyDescent="0.25">
      <c r="A484" s="19"/>
      <c r="B484" s="19"/>
      <c r="C484" s="19"/>
      <c r="D484" s="20"/>
    </row>
    <row r="485" spans="1:4" ht="15.75" customHeight="1" x14ac:dyDescent="0.25">
      <c r="A485" s="19"/>
      <c r="B485" s="19"/>
      <c r="C485" s="19"/>
      <c r="D485" s="20"/>
    </row>
    <row r="486" spans="1:4" ht="15.75" customHeight="1" x14ac:dyDescent="0.25">
      <c r="A486" s="19"/>
      <c r="B486" s="19"/>
      <c r="C486" s="19"/>
      <c r="D486" s="20"/>
    </row>
    <row r="487" spans="1:4" ht="15.75" customHeight="1" x14ac:dyDescent="0.25">
      <c r="A487" s="19"/>
      <c r="B487" s="19"/>
      <c r="C487" s="19"/>
      <c r="D487" s="20"/>
    </row>
    <row r="488" spans="1:4" ht="15.75" customHeight="1" x14ac:dyDescent="0.25">
      <c r="A488" s="19"/>
      <c r="B488" s="19"/>
      <c r="C488" s="19"/>
      <c r="D488" s="20"/>
    </row>
    <row r="489" spans="1:4" ht="15.75" customHeight="1" x14ac:dyDescent="0.25">
      <c r="A489" s="19"/>
      <c r="B489" s="19"/>
      <c r="C489" s="19"/>
      <c r="D489" s="20"/>
    </row>
    <row r="490" spans="1:4" ht="15.75" customHeight="1" x14ac:dyDescent="0.25">
      <c r="A490" s="19"/>
      <c r="B490" s="19"/>
      <c r="C490" s="19"/>
      <c r="D490" s="20"/>
    </row>
    <row r="491" spans="1:4" ht="15.75" customHeight="1" x14ac:dyDescent="0.25">
      <c r="A491" s="19"/>
      <c r="B491" s="19"/>
      <c r="C491" s="19"/>
      <c r="D491" s="20"/>
    </row>
    <row r="492" spans="1:4" ht="15.75" customHeight="1" x14ac:dyDescent="0.25">
      <c r="A492" s="19"/>
      <c r="B492" s="19"/>
      <c r="C492" s="19"/>
      <c r="D492" s="20"/>
    </row>
    <row r="493" spans="1:4" ht="15.75" customHeight="1" x14ac:dyDescent="0.25">
      <c r="A493" s="19"/>
      <c r="B493" s="19"/>
      <c r="C493" s="19"/>
      <c r="D493" s="20"/>
    </row>
    <row r="494" spans="1:4" ht="15.75" customHeight="1" x14ac:dyDescent="0.25">
      <c r="A494" s="19"/>
      <c r="B494" s="19"/>
      <c r="C494" s="19"/>
      <c r="D494" s="20"/>
    </row>
    <row r="495" spans="1:4" ht="15.75" customHeight="1" x14ac:dyDescent="0.25">
      <c r="A495" s="19"/>
      <c r="B495" s="19"/>
      <c r="C495" s="19"/>
      <c r="D495" s="20"/>
    </row>
    <row r="496" spans="1:4" ht="15.75" customHeight="1" x14ac:dyDescent="0.25">
      <c r="A496" s="19"/>
      <c r="B496" s="19"/>
      <c r="C496" s="19"/>
      <c r="D496" s="20"/>
    </row>
    <row r="497" spans="1:4" ht="15.75" customHeight="1" x14ac:dyDescent="0.25">
      <c r="A497" s="19"/>
      <c r="B497" s="19"/>
      <c r="C497" s="19"/>
      <c r="D497" s="20"/>
    </row>
    <row r="498" spans="1:4" ht="15.75" customHeight="1" x14ac:dyDescent="0.25">
      <c r="A498" s="19"/>
      <c r="B498" s="19"/>
      <c r="C498" s="19"/>
      <c r="D498" s="20"/>
    </row>
    <row r="499" spans="1:4" ht="15.75" customHeight="1" x14ac:dyDescent="0.25">
      <c r="A499" s="19"/>
      <c r="B499" s="19"/>
      <c r="C499" s="19"/>
      <c r="D499" s="20"/>
    </row>
    <row r="500" spans="1:4" ht="15.75" customHeight="1" x14ac:dyDescent="0.25">
      <c r="A500" s="19"/>
      <c r="B500" s="19"/>
      <c r="C500" s="19"/>
      <c r="D500" s="20"/>
    </row>
    <row r="501" spans="1:4" ht="15.75" customHeight="1" x14ac:dyDescent="0.25">
      <c r="A501" s="19"/>
      <c r="B501" s="19"/>
      <c r="C501" s="19"/>
      <c r="D501" s="20"/>
    </row>
    <row r="502" spans="1:4" ht="15.75" customHeight="1" x14ac:dyDescent="0.25">
      <c r="A502" s="19"/>
      <c r="B502" s="19"/>
      <c r="C502" s="19"/>
      <c r="D502" s="20"/>
    </row>
    <row r="503" spans="1:4" ht="15.75" customHeight="1" x14ac:dyDescent="0.25">
      <c r="A503" s="19"/>
      <c r="B503" s="19"/>
      <c r="C503" s="19"/>
      <c r="D503" s="20"/>
    </row>
    <row r="504" spans="1:4" ht="15.75" customHeight="1" x14ac:dyDescent="0.25">
      <c r="A504" s="19"/>
      <c r="B504" s="19"/>
      <c r="C504" s="19"/>
      <c r="D504" s="20"/>
    </row>
    <row r="505" spans="1:4" ht="15.75" customHeight="1" x14ac:dyDescent="0.25">
      <c r="A505" s="19"/>
      <c r="B505" s="19"/>
      <c r="C505" s="19"/>
      <c r="D505" s="20"/>
    </row>
    <row r="506" spans="1:4" ht="15.75" customHeight="1" x14ac:dyDescent="0.25">
      <c r="A506" s="19"/>
      <c r="B506" s="19"/>
      <c r="C506" s="19"/>
      <c r="D506" s="20"/>
    </row>
    <row r="507" spans="1:4" ht="15.75" customHeight="1" x14ac:dyDescent="0.25">
      <c r="A507" s="19"/>
      <c r="B507" s="19"/>
      <c r="C507" s="19"/>
      <c r="D507" s="20"/>
    </row>
    <row r="508" spans="1:4" ht="15.75" customHeight="1" x14ac:dyDescent="0.25">
      <c r="A508" s="19"/>
      <c r="B508" s="19"/>
      <c r="C508" s="19"/>
      <c r="D508" s="20"/>
    </row>
    <row r="509" spans="1:4" ht="15.75" customHeight="1" x14ac:dyDescent="0.25">
      <c r="A509" s="19"/>
      <c r="B509" s="19"/>
      <c r="C509" s="19"/>
      <c r="D509" s="20"/>
    </row>
    <row r="510" spans="1:4" ht="15.75" customHeight="1" x14ac:dyDescent="0.25">
      <c r="A510" s="19"/>
      <c r="B510" s="19"/>
      <c r="C510" s="19"/>
      <c r="D510" s="20"/>
    </row>
    <row r="511" spans="1:4" ht="15.75" customHeight="1" x14ac:dyDescent="0.25">
      <c r="A511" s="19"/>
      <c r="B511" s="19"/>
      <c r="C511" s="19"/>
      <c r="D511" s="20"/>
    </row>
    <row r="512" spans="1:4" ht="15.75" customHeight="1" x14ac:dyDescent="0.25">
      <c r="A512" s="19"/>
      <c r="B512" s="19"/>
      <c r="C512" s="19"/>
      <c r="D512" s="20"/>
    </row>
    <row r="513" spans="1:4" ht="15.75" customHeight="1" x14ac:dyDescent="0.25">
      <c r="A513" s="19"/>
      <c r="B513" s="19"/>
      <c r="C513" s="19"/>
      <c r="D513" s="20"/>
    </row>
    <row r="514" spans="1:4" ht="15.75" customHeight="1" x14ac:dyDescent="0.25">
      <c r="A514" s="19"/>
      <c r="B514" s="19"/>
      <c r="C514" s="19"/>
      <c r="D514" s="20"/>
    </row>
    <row r="515" spans="1:4" ht="15.75" customHeight="1" x14ac:dyDescent="0.25">
      <c r="A515" s="19"/>
      <c r="B515" s="19"/>
      <c r="C515" s="19"/>
      <c r="D515" s="20"/>
    </row>
    <row r="516" spans="1:4" ht="15.75" customHeight="1" x14ac:dyDescent="0.25">
      <c r="A516" s="19"/>
      <c r="B516" s="19"/>
      <c r="C516" s="19"/>
      <c r="D516" s="20"/>
    </row>
    <row r="517" spans="1:4" ht="15.75" customHeight="1" x14ac:dyDescent="0.25">
      <c r="A517" s="19"/>
      <c r="B517" s="19"/>
      <c r="C517" s="19"/>
      <c r="D517" s="20"/>
    </row>
    <row r="518" spans="1:4" ht="15.75" customHeight="1" x14ac:dyDescent="0.25">
      <c r="A518" s="19"/>
      <c r="B518" s="19"/>
      <c r="C518" s="19"/>
      <c r="D518" s="20"/>
    </row>
    <row r="519" spans="1:4" ht="15.75" customHeight="1" x14ac:dyDescent="0.25">
      <c r="A519" s="19"/>
      <c r="B519" s="19"/>
      <c r="C519" s="19"/>
      <c r="D519" s="20"/>
    </row>
    <row r="520" spans="1:4" ht="15.75" customHeight="1" x14ac:dyDescent="0.25">
      <c r="A520" s="19"/>
      <c r="B520" s="19"/>
      <c r="C520" s="19"/>
      <c r="D520" s="20"/>
    </row>
    <row r="521" spans="1:4" ht="15.75" customHeight="1" x14ac:dyDescent="0.25">
      <c r="A521" s="19"/>
      <c r="B521" s="19"/>
      <c r="C521" s="19"/>
      <c r="D521" s="20"/>
    </row>
    <row r="522" spans="1:4" ht="15.75" customHeight="1" x14ac:dyDescent="0.25">
      <c r="A522" s="19"/>
      <c r="B522" s="19"/>
      <c r="C522" s="19"/>
      <c r="D522" s="20"/>
    </row>
    <row r="523" spans="1:4" ht="15.75" customHeight="1" x14ac:dyDescent="0.25">
      <c r="A523" s="19"/>
      <c r="B523" s="19"/>
      <c r="C523" s="19"/>
      <c r="D523" s="20"/>
    </row>
    <row r="524" spans="1:4" ht="15.75" customHeight="1" x14ac:dyDescent="0.25">
      <c r="A524" s="19"/>
      <c r="B524" s="19"/>
      <c r="C524" s="19"/>
      <c r="D524" s="20"/>
    </row>
    <row r="525" spans="1:4" ht="15.75" customHeight="1" x14ac:dyDescent="0.25">
      <c r="A525" s="19"/>
      <c r="B525" s="19"/>
      <c r="C525" s="19"/>
      <c r="D525" s="20"/>
    </row>
    <row r="526" spans="1:4" ht="15.75" customHeight="1" x14ac:dyDescent="0.25">
      <c r="A526" s="19"/>
      <c r="B526" s="19"/>
      <c r="C526" s="19"/>
      <c r="D526" s="20"/>
    </row>
    <row r="527" spans="1:4" ht="15.75" customHeight="1" x14ac:dyDescent="0.25">
      <c r="A527" s="19"/>
      <c r="B527" s="19"/>
      <c r="C527" s="19"/>
      <c r="D527" s="20"/>
    </row>
    <row r="528" spans="1:4" ht="15.75" customHeight="1" x14ac:dyDescent="0.25">
      <c r="A528" s="19"/>
      <c r="B528" s="19"/>
      <c r="C528" s="19"/>
      <c r="D528" s="20"/>
    </row>
    <row r="529" spans="1:4" ht="15.75" customHeight="1" x14ac:dyDescent="0.25">
      <c r="A529" s="19"/>
      <c r="B529" s="19"/>
      <c r="C529" s="19"/>
      <c r="D529" s="20"/>
    </row>
    <row r="530" spans="1:4" ht="15.75" customHeight="1" x14ac:dyDescent="0.25">
      <c r="A530" s="19"/>
      <c r="B530" s="19"/>
      <c r="C530" s="19"/>
      <c r="D530" s="20"/>
    </row>
    <row r="531" spans="1:4" ht="15.75" customHeight="1" x14ac:dyDescent="0.25">
      <c r="A531" s="19"/>
      <c r="B531" s="19"/>
      <c r="C531" s="19"/>
      <c r="D531" s="20"/>
    </row>
    <row r="532" spans="1:4" ht="15.75" customHeight="1" x14ac:dyDescent="0.25">
      <c r="A532" s="19"/>
      <c r="B532" s="19"/>
      <c r="C532" s="19"/>
      <c r="D532" s="20"/>
    </row>
    <row r="533" spans="1:4" ht="15.75" customHeight="1" x14ac:dyDescent="0.25">
      <c r="A533" s="19"/>
      <c r="B533" s="19"/>
      <c r="C533" s="19"/>
      <c r="D533" s="20"/>
    </row>
    <row r="534" spans="1:4" ht="15.75" customHeight="1" x14ac:dyDescent="0.25">
      <c r="A534" s="19"/>
      <c r="B534" s="19"/>
      <c r="C534" s="19"/>
      <c r="D534" s="20"/>
    </row>
    <row r="535" spans="1:4" ht="15.75" customHeight="1" x14ac:dyDescent="0.25">
      <c r="A535" s="19"/>
      <c r="B535" s="19"/>
      <c r="C535" s="19"/>
      <c r="D535" s="20"/>
    </row>
    <row r="536" spans="1:4" ht="15.75" customHeight="1" x14ac:dyDescent="0.25">
      <c r="A536" s="19"/>
      <c r="B536" s="19"/>
      <c r="C536" s="19"/>
      <c r="D536" s="20"/>
    </row>
    <row r="537" spans="1:4" ht="15.75" customHeight="1" x14ac:dyDescent="0.25">
      <c r="A537" s="19"/>
      <c r="B537" s="19"/>
      <c r="C537" s="19"/>
      <c r="D537" s="20"/>
    </row>
    <row r="538" spans="1:4" ht="15.75" customHeight="1" x14ac:dyDescent="0.25">
      <c r="A538" s="19"/>
      <c r="B538" s="19"/>
      <c r="C538" s="19"/>
      <c r="D538" s="20"/>
    </row>
    <row r="539" spans="1:4" ht="15.75" customHeight="1" x14ac:dyDescent="0.25">
      <c r="A539" s="19"/>
      <c r="B539" s="19"/>
      <c r="C539" s="19"/>
      <c r="D539" s="20"/>
    </row>
    <row r="540" spans="1:4" ht="15.75" customHeight="1" x14ac:dyDescent="0.25">
      <c r="A540" s="19"/>
      <c r="B540" s="19"/>
      <c r="C540" s="19"/>
      <c r="D540" s="20"/>
    </row>
    <row r="541" spans="1:4" ht="15.75" customHeight="1" x14ac:dyDescent="0.25">
      <c r="A541" s="19"/>
      <c r="B541" s="19"/>
      <c r="C541" s="19"/>
      <c r="D541" s="20"/>
    </row>
    <row r="542" spans="1:4" ht="15.75" customHeight="1" x14ac:dyDescent="0.25">
      <c r="A542" s="19"/>
      <c r="B542" s="19"/>
      <c r="C542" s="19"/>
      <c r="D542" s="20"/>
    </row>
    <row r="543" spans="1:4" ht="15.75" customHeight="1" x14ac:dyDescent="0.25">
      <c r="A543" s="19"/>
      <c r="B543" s="19"/>
      <c r="C543" s="19"/>
      <c r="D543" s="20"/>
    </row>
    <row r="544" spans="1:4" ht="15.75" customHeight="1" x14ac:dyDescent="0.25">
      <c r="A544" s="19"/>
      <c r="B544" s="19"/>
      <c r="C544" s="19"/>
      <c r="D544" s="20"/>
    </row>
    <row r="545" spans="1:4" ht="15.75" customHeight="1" x14ac:dyDescent="0.25">
      <c r="A545" s="19"/>
      <c r="B545" s="19"/>
      <c r="C545" s="19"/>
      <c r="D545" s="20"/>
    </row>
    <row r="546" spans="1:4" ht="15.75" customHeight="1" x14ac:dyDescent="0.25">
      <c r="A546" s="19"/>
      <c r="B546" s="19"/>
      <c r="C546" s="19"/>
      <c r="D546" s="20"/>
    </row>
    <row r="547" spans="1:4" ht="15.75" customHeight="1" x14ac:dyDescent="0.25">
      <c r="A547" s="19"/>
      <c r="B547" s="19"/>
      <c r="C547" s="19"/>
      <c r="D547" s="20"/>
    </row>
    <row r="548" spans="1:4" ht="15.75" customHeight="1" x14ac:dyDescent="0.25">
      <c r="A548" s="19"/>
      <c r="B548" s="19"/>
      <c r="C548" s="19"/>
      <c r="D548" s="20"/>
    </row>
    <row r="549" spans="1:4" ht="15.75" customHeight="1" x14ac:dyDescent="0.25">
      <c r="A549" s="19"/>
      <c r="B549" s="19"/>
      <c r="C549" s="19"/>
      <c r="D549" s="20"/>
    </row>
    <row r="550" spans="1:4" ht="15.75" customHeight="1" x14ac:dyDescent="0.25">
      <c r="A550" s="19"/>
      <c r="B550" s="19"/>
      <c r="C550" s="19"/>
      <c r="D550" s="20"/>
    </row>
    <row r="551" spans="1:4" ht="15.75" customHeight="1" x14ac:dyDescent="0.25">
      <c r="A551" s="19"/>
      <c r="B551" s="19"/>
      <c r="C551" s="19"/>
      <c r="D551" s="20"/>
    </row>
    <row r="552" spans="1:4" ht="15.75" customHeight="1" x14ac:dyDescent="0.25">
      <c r="A552" s="19"/>
      <c r="B552" s="19"/>
      <c r="C552" s="19"/>
      <c r="D552" s="20"/>
    </row>
    <row r="553" spans="1:4" ht="15.75" customHeight="1" x14ac:dyDescent="0.25">
      <c r="A553" s="19"/>
      <c r="B553" s="19"/>
      <c r="C553" s="19"/>
      <c r="D553" s="20"/>
    </row>
    <row r="554" spans="1:4" ht="15.75" customHeight="1" x14ac:dyDescent="0.25">
      <c r="A554" s="19"/>
      <c r="B554" s="19"/>
      <c r="C554" s="19"/>
      <c r="D554" s="20"/>
    </row>
    <row r="555" spans="1:4" ht="15.75" customHeight="1" x14ac:dyDescent="0.25">
      <c r="A555" s="19"/>
      <c r="B555" s="19"/>
      <c r="C555" s="19"/>
      <c r="D555" s="20"/>
    </row>
    <row r="556" spans="1:4" ht="15.75" customHeight="1" x14ac:dyDescent="0.25">
      <c r="A556" s="19"/>
      <c r="B556" s="19"/>
      <c r="C556" s="19"/>
      <c r="D556" s="20"/>
    </row>
    <row r="557" spans="1:4" ht="15.75" customHeight="1" x14ac:dyDescent="0.25">
      <c r="A557" s="19"/>
      <c r="B557" s="19"/>
      <c r="C557" s="19"/>
      <c r="D557" s="20"/>
    </row>
    <row r="558" spans="1:4" ht="15.75" customHeight="1" x14ac:dyDescent="0.25">
      <c r="A558" s="19"/>
      <c r="B558" s="19"/>
      <c r="C558" s="19"/>
      <c r="D558" s="20"/>
    </row>
    <row r="559" spans="1:4" ht="15.75" customHeight="1" x14ac:dyDescent="0.25">
      <c r="A559" s="19"/>
      <c r="B559" s="19"/>
      <c r="C559" s="19"/>
      <c r="D559" s="20"/>
    </row>
    <row r="560" spans="1:4" ht="15.75" customHeight="1" x14ac:dyDescent="0.25">
      <c r="A560" s="19"/>
      <c r="B560" s="19"/>
      <c r="C560" s="19"/>
      <c r="D560" s="20"/>
    </row>
    <row r="561" spans="1:4" ht="15.75" customHeight="1" x14ac:dyDescent="0.25">
      <c r="A561" s="19"/>
      <c r="B561" s="19"/>
      <c r="C561" s="19"/>
      <c r="D561" s="20"/>
    </row>
    <row r="562" spans="1:4" ht="15.75" customHeight="1" x14ac:dyDescent="0.25">
      <c r="A562" s="19"/>
      <c r="B562" s="19"/>
      <c r="C562" s="19"/>
      <c r="D562" s="20"/>
    </row>
    <row r="563" spans="1:4" ht="15.75" customHeight="1" x14ac:dyDescent="0.25">
      <c r="A563" s="19"/>
      <c r="B563" s="19"/>
      <c r="C563" s="19"/>
      <c r="D563" s="20"/>
    </row>
    <row r="564" spans="1:4" ht="15.75" customHeight="1" x14ac:dyDescent="0.25">
      <c r="A564" s="19"/>
      <c r="B564" s="19"/>
      <c r="C564" s="19"/>
      <c r="D564" s="20"/>
    </row>
    <row r="565" spans="1:4" ht="15.75" customHeight="1" x14ac:dyDescent="0.25">
      <c r="A565" s="19"/>
      <c r="B565" s="19"/>
      <c r="C565" s="19"/>
      <c r="D565" s="20"/>
    </row>
    <row r="566" spans="1:4" ht="15.75" customHeight="1" x14ac:dyDescent="0.25">
      <c r="A566" s="19"/>
      <c r="B566" s="19"/>
      <c r="C566" s="19"/>
      <c r="D566" s="20"/>
    </row>
    <row r="567" spans="1:4" ht="15.75" customHeight="1" x14ac:dyDescent="0.25">
      <c r="A567" s="19"/>
      <c r="B567" s="19"/>
      <c r="C567" s="19"/>
      <c r="D567" s="20"/>
    </row>
    <row r="568" spans="1:4" ht="15.75" customHeight="1" x14ac:dyDescent="0.25">
      <c r="A568" s="19"/>
      <c r="B568" s="19"/>
      <c r="C568" s="19"/>
      <c r="D568" s="20"/>
    </row>
    <row r="569" spans="1:4" ht="15.75" customHeight="1" x14ac:dyDescent="0.25">
      <c r="A569" s="19"/>
      <c r="B569" s="19"/>
      <c r="C569" s="19"/>
      <c r="D569" s="20"/>
    </row>
    <row r="570" spans="1:4" ht="15.75" customHeight="1" x14ac:dyDescent="0.25">
      <c r="A570" s="19"/>
      <c r="B570" s="19"/>
      <c r="C570" s="19"/>
      <c r="D570" s="20"/>
    </row>
    <row r="571" spans="1:4" ht="15.75" customHeight="1" x14ac:dyDescent="0.25">
      <c r="A571" s="19"/>
      <c r="B571" s="19"/>
      <c r="C571" s="19"/>
      <c r="D571" s="20"/>
    </row>
    <row r="572" spans="1:4" ht="15.75" customHeight="1" x14ac:dyDescent="0.25">
      <c r="A572" s="19"/>
      <c r="B572" s="19"/>
      <c r="C572" s="19"/>
      <c r="D572" s="20"/>
    </row>
    <row r="573" spans="1:4" ht="15.75" customHeight="1" x14ac:dyDescent="0.25">
      <c r="A573" s="19"/>
      <c r="B573" s="19"/>
      <c r="C573" s="19"/>
      <c r="D573" s="20"/>
    </row>
    <row r="574" spans="1:4" ht="15.75" customHeight="1" x14ac:dyDescent="0.25">
      <c r="A574" s="19"/>
      <c r="B574" s="19"/>
      <c r="C574" s="19"/>
      <c r="D574" s="20"/>
    </row>
    <row r="575" spans="1:4" ht="15.75" customHeight="1" x14ac:dyDescent="0.25">
      <c r="A575" s="19"/>
      <c r="B575" s="19"/>
      <c r="C575" s="19"/>
      <c r="D575" s="20"/>
    </row>
    <row r="576" spans="1:4" ht="15.75" customHeight="1" x14ac:dyDescent="0.25">
      <c r="A576" s="19"/>
      <c r="B576" s="19"/>
      <c r="C576" s="19"/>
      <c r="D576" s="20"/>
    </row>
    <row r="577" spans="1:4" ht="15.75" customHeight="1" x14ac:dyDescent="0.25">
      <c r="A577" s="19"/>
      <c r="B577" s="19"/>
      <c r="C577" s="19"/>
      <c r="D577" s="20"/>
    </row>
    <row r="578" spans="1:4" ht="15.75" customHeight="1" x14ac:dyDescent="0.25">
      <c r="A578" s="19"/>
      <c r="B578" s="19"/>
      <c r="C578" s="19"/>
      <c r="D578" s="20"/>
    </row>
    <row r="579" spans="1:4" ht="15.75" customHeight="1" x14ac:dyDescent="0.25">
      <c r="A579" s="19"/>
      <c r="B579" s="19"/>
      <c r="C579" s="19"/>
      <c r="D579" s="20"/>
    </row>
    <row r="580" spans="1:4" ht="15.75" customHeight="1" x14ac:dyDescent="0.25">
      <c r="A580" s="19"/>
      <c r="B580" s="19"/>
      <c r="C580" s="19"/>
      <c r="D580" s="20"/>
    </row>
    <row r="581" spans="1:4" ht="15.75" customHeight="1" x14ac:dyDescent="0.25">
      <c r="A581" s="19"/>
      <c r="B581" s="19"/>
      <c r="C581" s="19"/>
      <c r="D581" s="20"/>
    </row>
    <row r="582" spans="1:4" ht="15.75" customHeight="1" x14ac:dyDescent="0.25">
      <c r="A582" s="19"/>
      <c r="B582" s="19"/>
      <c r="C582" s="19"/>
      <c r="D582" s="20"/>
    </row>
    <row r="583" spans="1:4" ht="15.75" customHeight="1" x14ac:dyDescent="0.25">
      <c r="A583" s="19"/>
      <c r="B583" s="19"/>
      <c r="C583" s="19"/>
      <c r="D583" s="20"/>
    </row>
    <row r="584" spans="1:4" ht="15.75" customHeight="1" x14ac:dyDescent="0.25">
      <c r="A584" s="19"/>
      <c r="B584" s="19"/>
      <c r="C584" s="19"/>
      <c r="D584" s="20"/>
    </row>
    <row r="585" spans="1:4" ht="15.75" customHeight="1" x14ac:dyDescent="0.25">
      <c r="A585" s="19"/>
      <c r="B585" s="19"/>
      <c r="C585" s="19"/>
      <c r="D585" s="20"/>
    </row>
    <row r="586" spans="1:4" ht="15.75" customHeight="1" x14ac:dyDescent="0.25">
      <c r="A586" s="19"/>
      <c r="B586" s="19"/>
      <c r="C586" s="19"/>
      <c r="D586" s="20"/>
    </row>
    <row r="587" spans="1:4" ht="15.75" customHeight="1" x14ac:dyDescent="0.25">
      <c r="A587" s="19"/>
      <c r="B587" s="19"/>
      <c r="C587" s="19"/>
      <c r="D587" s="20"/>
    </row>
    <row r="588" spans="1:4" ht="15.75" customHeight="1" x14ac:dyDescent="0.25">
      <c r="A588" s="19"/>
      <c r="B588" s="19"/>
      <c r="C588" s="19"/>
      <c r="D588" s="20"/>
    </row>
    <row r="589" spans="1:4" ht="15.75" customHeight="1" x14ac:dyDescent="0.25">
      <c r="A589" s="19"/>
      <c r="B589" s="19"/>
      <c r="C589" s="19"/>
      <c r="D589" s="20"/>
    </row>
    <row r="590" spans="1:4" ht="15.75" customHeight="1" x14ac:dyDescent="0.25">
      <c r="A590" s="19"/>
      <c r="B590" s="19"/>
      <c r="C590" s="19"/>
      <c r="D590" s="20"/>
    </row>
    <row r="591" spans="1:4" ht="15.75" customHeight="1" x14ac:dyDescent="0.25">
      <c r="A591" s="19"/>
      <c r="B591" s="19"/>
      <c r="C591" s="19"/>
      <c r="D591" s="20"/>
    </row>
    <row r="592" spans="1:4" ht="15.75" customHeight="1" x14ac:dyDescent="0.25">
      <c r="A592" s="19"/>
      <c r="B592" s="19"/>
      <c r="C592" s="19"/>
      <c r="D592" s="20"/>
    </row>
    <row r="593" spans="1:4" ht="15.75" customHeight="1" x14ac:dyDescent="0.25">
      <c r="A593" s="19"/>
      <c r="B593" s="19"/>
      <c r="C593" s="19"/>
      <c r="D593" s="20"/>
    </row>
    <row r="594" spans="1:4" ht="15.75" customHeight="1" x14ac:dyDescent="0.25">
      <c r="A594" s="19"/>
      <c r="B594" s="19"/>
      <c r="C594" s="19"/>
      <c r="D594" s="20"/>
    </row>
    <row r="595" spans="1:4" ht="15.75" customHeight="1" x14ac:dyDescent="0.25">
      <c r="A595" s="19"/>
      <c r="B595" s="19"/>
      <c r="C595" s="19"/>
      <c r="D595" s="20"/>
    </row>
    <row r="596" spans="1:4" ht="15.75" customHeight="1" x14ac:dyDescent="0.25">
      <c r="A596" s="19"/>
      <c r="B596" s="19"/>
      <c r="C596" s="19"/>
      <c r="D596" s="20"/>
    </row>
    <row r="597" spans="1:4" ht="15.75" customHeight="1" x14ac:dyDescent="0.25">
      <c r="A597" s="19"/>
      <c r="B597" s="19"/>
      <c r="C597" s="19"/>
      <c r="D597" s="20"/>
    </row>
    <row r="598" spans="1:4" ht="15.75" customHeight="1" x14ac:dyDescent="0.25">
      <c r="A598" s="19"/>
      <c r="B598" s="19"/>
      <c r="C598" s="19"/>
      <c r="D598" s="20"/>
    </row>
    <row r="599" spans="1:4" ht="15.75" customHeight="1" x14ac:dyDescent="0.25">
      <c r="A599" s="19"/>
      <c r="B599" s="19"/>
      <c r="C599" s="19"/>
      <c r="D599" s="20"/>
    </row>
    <row r="600" spans="1:4" ht="15.75" customHeight="1" x14ac:dyDescent="0.25">
      <c r="A600" s="19"/>
      <c r="B600" s="19"/>
      <c r="C600" s="19"/>
      <c r="D600" s="20"/>
    </row>
    <row r="601" spans="1:4" ht="15.75" customHeight="1" x14ac:dyDescent="0.25">
      <c r="A601" s="19"/>
      <c r="B601" s="19"/>
      <c r="C601" s="19"/>
      <c r="D601" s="20"/>
    </row>
    <row r="602" spans="1:4" ht="15.75" customHeight="1" x14ac:dyDescent="0.25">
      <c r="A602" s="19"/>
      <c r="B602" s="19"/>
      <c r="C602" s="19"/>
      <c r="D602" s="20"/>
    </row>
    <row r="603" spans="1:4" ht="15.75" customHeight="1" x14ac:dyDescent="0.25">
      <c r="A603" s="19"/>
      <c r="B603" s="19"/>
      <c r="C603" s="19"/>
      <c r="D603" s="20"/>
    </row>
    <row r="604" spans="1:4" ht="15.75" customHeight="1" x14ac:dyDescent="0.25">
      <c r="A604" s="19"/>
      <c r="B604" s="19"/>
      <c r="C604" s="19"/>
      <c r="D604" s="20"/>
    </row>
    <row r="605" spans="1:4" ht="15.75" customHeight="1" x14ac:dyDescent="0.25">
      <c r="A605" s="19"/>
      <c r="B605" s="19"/>
      <c r="C605" s="19"/>
      <c r="D605" s="20"/>
    </row>
    <row r="606" spans="1:4" ht="15.75" customHeight="1" x14ac:dyDescent="0.25">
      <c r="A606" s="19"/>
      <c r="B606" s="19"/>
      <c r="C606" s="19"/>
      <c r="D606" s="20"/>
    </row>
    <row r="607" spans="1:4" ht="15.75" customHeight="1" x14ac:dyDescent="0.25">
      <c r="A607" s="19"/>
      <c r="B607" s="19"/>
      <c r="C607" s="19"/>
      <c r="D607" s="20"/>
    </row>
    <row r="608" spans="1:4" ht="15.75" customHeight="1" x14ac:dyDescent="0.25">
      <c r="A608" s="19"/>
      <c r="B608" s="19"/>
      <c r="C608" s="19"/>
      <c r="D608" s="20"/>
    </row>
    <row r="609" spans="1:4" ht="15.75" customHeight="1" x14ac:dyDescent="0.25">
      <c r="A609" s="19"/>
      <c r="B609" s="19"/>
      <c r="C609" s="19"/>
      <c r="D609" s="20"/>
    </row>
    <row r="610" spans="1:4" ht="15.75" customHeight="1" x14ac:dyDescent="0.25">
      <c r="A610" s="19"/>
      <c r="B610" s="19"/>
      <c r="C610" s="19"/>
      <c r="D610" s="20"/>
    </row>
    <row r="611" spans="1:4" ht="15.75" customHeight="1" x14ac:dyDescent="0.25">
      <c r="A611" s="19"/>
      <c r="B611" s="19"/>
      <c r="C611" s="19"/>
      <c r="D611" s="20"/>
    </row>
    <row r="612" spans="1:4" ht="15.75" customHeight="1" x14ac:dyDescent="0.25">
      <c r="A612" s="19"/>
      <c r="B612" s="19"/>
      <c r="C612" s="19"/>
      <c r="D612" s="20"/>
    </row>
    <row r="613" spans="1:4" ht="15.75" customHeight="1" x14ac:dyDescent="0.25">
      <c r="A613" s="19"/>
      <c r="B613" s="19"/>
      <c r="C613" s="19"/>
      <c r="D613" s="20"/>
    </row>
    <row r="614" spans="1:4" ht="15.75" customHeight="1" x14ac:dyDescent="0.25">
      <c r="A614" s="19"/>
      <c r="B614" s="19"/>
      <c r="C614" s="19"/>
      <c r="D614" s="20"/>
    </row>
    <row r="615" spans="1:4" ht="15.75" customHeight="1" x14ac:dyDescent="0.25">
      <c r="A615" s="19"/>
      <c r="B615" s="19"/>
      <c r="C615" s="19"/>
      <c r="D615" s="20"/>
    </row>
    <row r="616" spans="1:4" ht="15.75" customHeight="1" x14ac:dyDescent="0.25">
      <c r="A616" s="19"/>
      <c r="B616" s="19"/>
      <c r="C616" s="19"/>
      <c r="D616" s="20"/>
    </row>
    <row r="617" spans="1:4" ht="15.75" customHeight="1" x14ac:dyDescent="0.25">
      <c r="A617" s="19"/>
      <c r="B617" s="19"/>
      <c r="C617" s="19"/>
      <c r="D617" s="20"/>
    </row>
    <row r="618" spans="1:4" ht="15.75" customHeight="1" x14ac:dyDescent="0.25">
      <c r="A618" s="19"/>
      <c r="B618" s="19"/>
      <c r="C618" s="19"/>
      <c r="D618" s="20"/>
    </row>
    <row r="619" spans="1:4" ht="15.75" customHeight="1" x14ac:dyDescent="0.25">
      <c r="A619" s="19"/>
      <c r="B619" s="19"/>
      <c r="C619" s="19"/>
      <c r="D619" s="20"/>
    </row>
    <row r="620" spans="1:4" ht="15.75" customHeight="1" x14ac:dyDescent="0.25">
      <c r="A620" s="19"/>
      <c r="B620" s="19"/>
      <c r="C620" s="19"/>
      <c r="D620" s="20"/>
    </row>
    <row r="621" spans="1:4" ht="15.75" customHeight="1" x14ac:dyDescent="0.25">
      <c r="A621" s="19"/>
      <c r="B621" s="19"/>
      <c r="C621" s="19"/>
      <c r="D621" s="20"/>
    </row>
    <row r="622" spans="1:4" ht="15.75" customHeight="1" x14ac:dyDescent="0.25">
      <c r="A622" s="19"/>
      <c r="B622" s="19"/>
      <c r="C622" s="19"/>
      <c r="D622" s="20"/>
    </row>
    <row r="623" spans="1:4" ht="15.75" customHeight="1" x14ac:dyDescent="0.25">
      <c r="A623" s="19"/>
      <c r="B623" s="19"/>
      <c r="C623" s="19"/>
      <c r="D623" s="20"/>
    </row>
    <row r="624" spans="1:4" ht="15.75" customHeight="1" x14ac:dyDescent="0.25">
      <c r="A624" s="19"/>
      <c r="B624" s="19"/>
      <c r="C624" s="19"/>
      <c r="D624" s="20"/>
    </row>
    <row r="625" spans="1:4" ht="15.75" customHeight="1" x14ac:dyDescent="0.25">
      <c r="A625" s="19"/>
      <c r="B625" s="19"/>
      <c r="C625" s="19"/>
      <c r="D625" s="20"/>
    </row>
    <row r="626" spans="1:4" ht="15.75" customHeight="1" x14ac:dyDescent="0.25">
      <c r="A626" s="19"/>
      <c r="B626" s="19"/>
      <c r="C626" s="19"/>
      <c r="D626" s="20"/>
    </row>
    <row r="627" spans="1:4" ht="15.75" customHeight="1" x14ac:dyDescent="0.25">
      <c r="A627" s="19"/>
      <c r="B627" s="19"/>
      <c r="C627" s="19"/>
      <c r="D627" s="20"/>
    </row>
    <row r="628" spans="1:4" ht="15.75" customHeight="1" x14ac:dyDescent="0.25">
      <c r="A628" s="19"/>
      <c r="B628" s="19"/>
      <c r="C628" s="19"/>
      <c r="D628" s="20"/>
    </row>
    <row r="629" spans="1:4" ht="15.75" customHeight="1" x14ac:dyDescent="0.25">
      <c r="A629" s="19"/>
      <c r="B629" s="19"/>
      <c r="C629" s="19"/>
      <c r="D629" s="20"/>
    </row>
    <row r="630" spans="1:4" ht="15.75" customHeight="1" x14ac:dyDescent="0.25">
      <c r="A630" s="19"/>
      <c r="B630" s="19"/>
      <c r="C630" s="19"/>
      <c r="D630" s="20"/>
    </row>
    <row r="631" spans="1:4" ht="15.75" customHeight="1" x14ac:dyDescent="0.25">
      <c r="A631" s="19"/>
      <c r="B631" s="19"/>
      <c r="C631" s="19"/>
      <c r="D631" s="20"/>
    </row>
    <row r="632" spans="1:4" ht="15.75" customHeight="1" x14ac:dyDescent="0.25">
      <c r="A632" s="19"/>
      <c r="B632" s="19"/>
      <c r="C632" s="19"/>
      <c r="D632" s="20"/>
    </row>
    <row r="633" spans="1:4" ht="15.75" customHeight="1" x14ac:dyDescent="0.25">
      <c r="A633" s="19"/>
      <c r="B633" s="19"/>
      <c r="C633" s="19"/>
      <c r="D633" s="20"/>
    </row>
    <row r="634" spans="1:4" ht="15.75" customHeight="1" x14ac:dyDescent="0.25">
      <c r="A634" s="19"/>
      <c r="B634" s="19"/>
      <c r="C634" s="19"/>
      <c r="D634" s="20"/>
    </row>
    <row r="635" spans="1:4" ht="15.75" customHeight="1" x14ac:dyDescent="0.25">
      <c r="A635" s="19"/>
      <c r="B635" s="19"/>
      <c r="C635" s="19"/>
      <c r="D635" s="20"/>
    </row>
    <row r="636" spans="1:4" ht="15.75" customHeight="1" x14ac:dyDescent="0.25">
      <c r="A636" s="19"/>
      <c r="B636" s="19"/>
      <c r="C636" s="19"/>
      <c r="D636" s="20"/>
    </row>
    <row r="637" spans="1:4" ht="15.75" customHeight="1" x14ac:dyDescent="0.25">
      <c r="A637" s="19"/>
      <c r="B637" s="19"/>
      <c r="C637" s="19"/>
      <c r="D637" s="20"/>
    </row>
    <row r="638" spans="1:4" ht="15.75" customHeight="1" x14ac:dyDescent="0.25">
      <c r="A638" s="19"/>
      <c r="B638" s="19"/>
      <c r="C638" s="19"/>
      <c r="D638" s="20"/>
    </row>
    <row r="639" spans="1:4" ht="15.75" customHeight="1" x14ac:dyDescent="0.25">
      <c r="A639" s="19"/>
      <c r="B639" s="19"/>
      <c r="C639" s="19"/>
      <c r="D639" s="20"/>
    </row>
    <row r="640" spans="1:4" ht="15.75" customHeight="1" x14ac:dyDescent="0.25">
      <c r="A640" s="19"/>
      <c r="B640" s="19"/>
      <c r="C640" s="19"/>
      <c r="D640" s="20"/>
    </row>
    <row r="641" spans="1:4" ht="15.75" customHeight="1" x14ac:dyDescent="0.25">
      <c r="A641" s="19"/>
      <c r="B641" s="19"/>
      <c r="C641" s="19"/>
      <c r="D641" s="20"/>
    </row>
    <row r="642" spans="1:4" ht="15.75" customHeight="1" x14ac:dyDescent="0.25">
      <c r="A642" s="19"/>
      <c r="B642" s="19"/>
      <c r="C642" s="19"/>
      <c r="D642" s="20"/>
    </row>
    <row r="643" spans="1:4" ht="15.75" customHeight="1" x14ac:dyDescent="0.25">
      <c r="A643" s="19"/>
      <c r="B643" s="19"/>
      <c r="C643" s="19"/>
      <c r="D643" s="20"/>
    </row>
    <row r="644" spans="1:4" ht="15.75" customHeight="1" x14ac:dyDescent="0.25">
      <c r="A644" s="19"/>
      <c r="B644" s="19"/>
      <c r="C644" s="19"/>
      <c r="D644" s="20"/>
    </row>
    <row r="645" spans="1:4" ht="15.75" customHeight="1" x14ac:dyDescent="0.25">
      <c r="A645" s="19"/>
      <c r="B645" s="19"/>
      <c r="C645" s="19"/>
      <c r="D645" s="20"/>
    </row>
    <row r="646" spans="1:4" ht="15.75" customHeight="1" x14ac:dyDescent="0.25">
      <c r="A646" s="19"/>
      <c r="B646" s="19"/>
      <c r="C646" s="19"/>
      <c r="D646" s="20"/>
    </row>
    <row r="647" spans="1:4" ht="15.75" customHeight="1" x14ac:dyDescent="0.25">
      <c r="A647" s="19"/>
      <c r="B647" s="19"/>
      <c r="C647" s="19"/>
      <c r="D647" s="20"/>
    </row>
    <row r="648" spans="1:4" ht="15.75" customHeight="1" x14ac:dyDescent="0.25">
      <c r="A648" s="19"/>
      <c r="B648" s="19"/>
      <c r="C648" s="19"/>
      <c r="D648" s="20"/>
    </row>
    <row r="649" spans="1:4" ht="15.75" customHeight="1" x14ac:dyDescent="0.25">
      <c r="A649" s="19"/>
      <c r="B649" s="19"/>
      <c r="C649" s="19"/>
      <c r="D649" s="20"/>
    </row>
    <row r="650" spans="1:4" ht="15.75" customHeight="1" x14ac:dyDescent="0.25">
      <c r="A650" s="19"/>
      <c r="B650" s="19"/>
      <c r="C650" s="19"/>
      <c r="D650" s="20"/>
    </row>
    <row r="651" spans="1:4" ht="15.75" customHeight="1" x14ac:dyDescent="0.25">
      <c r="A651" s="19"/>
      <c r="B651" s="19"/>
      <c r="C651" s="19"/>
      <c r="D651" s="20"/>
    </row>
    <row r="652" spans="1:4" ht="15.75" customHeight="1" x14ac:dyDescent="0.25">
      <c r="A652" s="19"/>
      <c r="B652" s="19"/>
      <c r="C652" s="19"/>
      <c r="D652" s="20"/>
    </row>
    <row r="653" spans="1:4" ht="15.75" customHeight="1" x14ac:dyDescent="0.25">
      <c r="A653" s="19"/>
      <c r="B653" s="19"/>
      <c r="C653" s="19"/>
      <c r="D653" s="20"/>
    </row>
    <row r="654" spans="1:4" ht="15.75" customHeight="1" x14ac:dyDescent="0.25">
      <c r="A654" s="19"/>
      <c r="B654" s="19"/>
      <c r="C654" s="19"/>
      <c r="D654" s="20"/>
    </row>
    <row r="655" spans="1:4" ht="15.75" customHeight="1" x14ac:dyDescent="0.25">
      <c r="A655" s="19"/>
      <c r="B655" s="19"/>
      <c r="C655" s="19"/>
      <c r="D655" s="20"/>
    </row>
    <row r="656" spans="1:4" ht="15.75" customHeight="1" x14ac:dyDescent="0.25">
      <c r="A656" s="19"/>
      <c r="B656" s="19"/>
      <c r="C656" s="19"/>
      <c r="D656" s="20"/>
    </row>
    <row r="657" spans="1:4" ht="15.75" customHeight="1" x14ac:dyDescent="0.25">
      <c r="A657" s="19"/>
      <c r="B657" s="19"/>
      <c r="C657" s="19"/>
      <c r="D657" s="20"/>
    </row>
    <row r="658" spans="1:4" ht="15.75" customHeight="1" x14ac:dyDescent="0.25">
      <c r="A658" s="19"/>
      <c r="B658" s="19"/>
      <c r="C658" s="19"/>
      <c r="D658" s="20"/>
    </row>
    <row r="659" spans="1:4" ht="15.75" customHeight="1" x14ac:dyDescent="0.25">
      <c r="A659" s="19"/>
      <c r="B659" s="19"/>
      <c r="C659" s="19"/>
      <c r="D659" s="20"/>
    </row>
    <row r="660" spans="1:4" ht="15.75" customHeight="1" x14ac:dyDescent="0.25">
      <c r="A660" s="19"/>
      <c r="B660" s="19"/>
      <c r="C660" s="19"/>
      <c r="D660" s="20"/>
    </row>
    <row r="661" spans="1:4" ht="15.75" customHeight="1" x14ac:dyDescent="0.25">
      <c r="A661" s="19"/>
      <c r="B661" s="19"/>
      <c r="C661" s="19"/>
      <c r="D661" s="20"/>
    </row>
    <row r="662" spans="1:4" ht="15.75" customHeight="1" x14ac:dyDescent="0.25">
      <c r="A662" s="19"/>
      <c r="B662" s="19"/>
      <c r="C662" s="19"/>
      <c r="D662" s="20"/>
    </row>
    <row r="663" spans="1:4" ht="15.75" customHeight="1" x14ac:dyDescent="0.25">
      <c r="A663" s="19"/>
      <c r="B663" s="19"/>
      <c r="C663" s="19"/>
      <c r="D663" s="20"/>
    </row>
    <row r="664" spans="1:4" ht="15.75" customHeight="1" x14ac:dyDescent="0.25">
      <c r="A664" s="19"/>
      <c r="B664" s="19"/>
      <c r="C664" s="19"/>
      <c r="D664" s="20"/>
    </row>
    <row r="665" spans="1:4" ht="15.75" customHeight="1" x14ac:dyDescent="0.25">
      <c r="A665" s="19"/>
      <c r="B665" s="19"/>
      <c r="C665" s="19"/>
      <c r="D665" s="20"/>
    </row>
    <row r="666" spans="1:4" ht="15.75" customHeight="1" x14ac:dyDescent="0.25">
      <c r="A666" s="19"/>
      <c r="B666" s="19"/>
      <c r="C666" s="19"/>
      <c r="D666" s="20"/>
    </row>
    <row r="667" spans="1:4" ht="15.75" customHeight="1" x14ac:dyDescent="0.25">
      <c r="A667" s="19"/>
      <c r="B667" s="19"/>
      <c r="C667" s="19"/>
      <c r="D667" s="20"/>
    </row>
    <row r="668" spans="1:4" ht="15.75" customHeight="1" x14ac:dyDescent="0.25">
      <c r="A668" s="19"/>
      <c r="B668" s="19"/>
      <c r="C668" s="19"/>
      <c r="D668" s="20"/>
    </row>
    <row r="669" spans="1:4" ht="15.75" customHeight="1" x14ac:dyDescent="0.25">
      <c r="A669" s="19"/>
      <c r="B669" s="19"/>
      <c r="C669" s="19"/>
      <c r="D669" s="20"/>
    </row>
    <row r="670" spans="1:4" ht="15.75" customHeight="1" x14ac:dyDescent="0.25">
      <c r="A670" s="19"/>
      <c r="B670" s="19"/>
      <c r="C670" s="19"/>
      <c r="D670" s="20"/>
    </row>
    <row r="671" spans="1:4" ht="15.75" customHeight="1" x14ac:dyDescent="0.25">
      <c r="A671" s="19"/>
      <c r="B671" s="19"/>
      <c r="C671" s="19"/>
      <c r="D671" s="20"/>
    </row>
    <row r="672" spans="1:4" ht="15.75" customHeight="1" x14ac:dyDescent="0.25">
      <c r="A672" s="19"/>
      <c r="B672" s="19"/>
      <c r="C672" s="19"/>
      <c r="D672" s="20"/>
    </row>
    <row r="673" spans="1:4" ht="15.75" customHeight="1" x14ac:dyDescent="0.25">
      <c r="A673" s="19"/>
      <c r="B673" s="19"/>
      <c r="C673" s="19"/>
      <c r="D673" s="20"/>
    </row>
    <row r="674" spans="1:4" ht="15.75" customHeight="1" x14ac:dyDescent="0.25">
      <c r="A674" s="19"/>
      <c r="B674" s="19"/>
      <c r="C674" s="19"/>
      <c r="D674" s="20"/>
    </row>
    <row r="675" spans="1:4" ht="15.75" customHeight="1" x14ac:dyDescent="0.25">
      <c r="A675" s="19"/>
      <c r="B675" s="19"/>
      <c r="C675" s="19"/>
      <c r="D675" s="20"/>
    </row>
    <row r="676" spans="1:4" ht="15.75" customHeight="1" x14ac:dyDescent="0.25">
      <c r="A676" s="19"/>
      <c r="B676" s="19"/>
      <c r="C676" s="19"/>
      <c r="D676" s="20"/>
    </row>
    <row r="677" spans="1:4" ht="15.75" customHeight="1" x14ac:dyDescent="0.25">
      <c r="A677" s="19"/>
      <c r="B677" s="19"/>
      <c r="C677" s="19"/>
      <c r="D677" s="20"/>
    </row>
    <row r="678" spans="1:4" ht="15.75" customHeight="1" x14ac:dyDescent="0.25">
      <c r="A678" s="19"/>
      <c r="B678" s="19"/>
      <c r="C678" s="19"/>
      <c r="D678" s="20"/>
    </row>
    <row r="679" spans="1:4" ht="15.75" customHeight="1" x14ac:dyDescent="0.25">
      <c r="A679" s="19"/>
      <c r="B679" s="19"/>
      <c r="C679" s="19"/>
      <c r="D679" s="20"/>
    </row>
    <row r="680" spans="1:4" ht="15.75" customHeight="1" x14ac:dyDescent="0.25">
      <c r="A680" s="19"/>
      <c r="B680" s="19"/>
      <c r="C680" s="19"/>
      <c r="D680" s="20"/>
    </row>
    <row r="681" spans="1:4" ht="15.75" customHeight="1" x14ac:dyDescent="0.25">
      <c r="A681" s="19"/>
      <c r="B681" s="19"/>
      <c r="C681" s="19"/>
      <c r="D681" s="20"/>
    </row>
    <row r="682" spans="1:4" ht="15.75" customHeight="1" x14ac:dyDescent="0.25">
      <c r="A682" s="19"/>
      <c r="B682" s="19"/>
      <c r="C682" s="19"/>
      <c r="D682" s="20"/>
    </row>
    <row r="683" spans="1:4" ht="15.75" customHeight="1" x14ac:dyDescent="0.25">
      <c r="A683" s="19"/>
      <c r="B683" s="19"/>
      <c r="C683" s="19"/>
      <c r="D683" s="20"/>
    </row>
    <row r="684" spans="1:4" ht="15.75" customHeight="1" x14ac:dyDescent="0.25">
      <c r="A684" s="19"/>
      <c r="B684" s="19"/>
      <c r="C684" s="19"/>
      <c r="D684" s="20"/>
    </row>
    <row r="685" spans="1:4" ht="15.75" customHeight="1" x14ac:dyDescent="0.25">
      <c r="A685" s="19"/>
      <c r="B685" s="19"/>
      <c r="C685" s="19"/>
      <c r="D685" s="20"/>
    </row>
    <row r="686" spans="1:4" ht="15.75" customHeight="1" x14ac:dyDescent="0.25">
      <c r="A686" s="19"/>
      <c r="B686" s="19"/>
      <c r="C686" s="19"/>
      <c r="D686" s="20"/>
    </row>
    <row r="687" spans="1:4" ht="15.75" customHeight="1" x14ac:dyDescent="0.25">
      <c r="A687" s="19"/>
      <c r="B687" s="19"/>
      <c r="C687" s="19"/>
      <c r="D687" s="20"/>
    </row>
    <row r="688" spans="1:4" ht="15.75" customHeight="1" x14ac:dyDescent="0.25">
      <c r="A688" s="19"/>
      <c r="B688" s="19"/>
      <c r="C688" s="19"/>
      <c r="D688" s="20"/>
    </row>
    <row r="689" spans="1:4" ht="15.75" customHeight="1" x14ac:dyDescent="0.25">
      <c r="A689" s="19"/>
      <c r="B689" s="19"/>
      <c r="C689" s="19"/>
      <c r="D689" s="20"/>
    </row>
    <row r="690" spans="1:4" ht="15.75" customHeight="1" x14ac:dyDescent="0.25">
      <c r="A690" s="19"/>
      <c r="B690" s="19"/>
      <c r="C690" s="19"/>
      <c r="D690" s="20"/>
    </row>
    <row r="691" spans="1:4" ht="15.75" customHeight="1" x14ac:dyDescent="0.25">
      <c r="A691" s="19"/>
      <c r="B691" s="19"/>
      <c r="C691" s="19"/>
      <c r="D691" s="20"/>
    </row>
    <row r="692" spans="1:4" ht="15.75" customHeight="1" x14ac:dyDescent="0.25">
      <c r="A692" s="19"/>
      <c r="B692" s="19"/>
      <c r="C692" s="19"/>
      <c r="D692" s="20"/>
    </row>
    <row r="693" spans="1:4" ht="15.75" customHeight="1" x14ac:dyDescent="0.25">
      <c r="A693" s="19"/>
      <c r="B693" s="19"/>
      <c r="C693" s="19"/>
      <c r="D693" s="20"/>
    </row>
    <row r="694" spans="1:4" ht="15.75" customHeight="1" x14ac:dyDescent="0.25">
      <c r="A694" s="19"/>
      <c r="B694" s="19"/>
      <c r="C694" s="19"/>
      <c r="D694" s="20"/>
    </row>
    <row r="695" spans="1:4" ht="15.75" customHeight="1" x14ac:dyDescent="0.25">
      <c r="A695" s="19"/>
      <c r="B695" s="19"/>
      <c r="C695" s="19"/>
      <c r="D695" s="20"/>
    </row>
    <row r="696" spans="1:4" ht="15.75" customHeight="1" x14ac:dyDescent="0.25">
      <c r="A696" s="19"/>
      <c r="B696" s="19"/>
      <c r="C696" s="19"/>
      <c r="D696" s="20"/>
    </row>
    <row r="697" spans="1:4" ht="15.75" customHeight="1" x14ac:dyDescent="0.25">
      <c r="A697" s="19"/>
      <c r="B697" s="19"/>
      <c r="C697" s="19"/>
      <c r="D697" s="20"/>
    </row>
    <row r="698" spans="1:4" ht="15.75" customHeight="1" x14ac:dyDescent="0.25">
      <c r="A698" s="19"/>
      <c r="B698" s="19"/>
      <c r="C698" s="19"/>
      <c r="D698" s="20"/>
    </row>
    <row r="699" spans="1:4" ht="15.75" customHeight="1" x14ac:dyDescent="0.25">
      <c r="A699" s="19"/>
      <c r="B699" s="19"/>
      <c r="C699" s="19"/>
      <c r="D699" s="20"/>
    </row>
    <row r="700" spans="1:4" ht="15.75" customHeight="1" x14ac:dyDescent="0.25">
      <c r="A700" s="19"/>
      <c r="B700" s="19"/>
      <c r="C700" s="19"/>
      <c r="D700" s="20"/>
    </row>
    <row r="701" spans="1:4" ht="15.75" customHeight="1" x14ac:dyDescent="0.25">
      <c r="A701" s="19"/>
      <c r="B701" s="19"/>
      <c r="C701" s="19"/>
      <c r="D701" s="20"/>
    </row>
    <row r="702" spans="1:4" ht="15.75" customHeight="1" x14ac:dyDescent="0.25">
      <c r="A702" s="19"/>
      <c r="B702" s="19"/>
      <c r="C702" s="19"/>
      <c r="D702" s="20"/>
    </row>
    <row r="703" spans="1:4" ht="15.75" customHeight="1" x14ac:dyDescent="0.25">
      <c r="A703" s="19"/>
      <c r="B703" s="19"/>
      <c r="C703" s="19"/>
      <c r="D703" s="20"/>
    </row>
    <row r="704" spans="1:4" ht="15.75" customHeight="1" x14ac:dyDescent="0.25">
      <c r="A704" s="19"/>
      <c r="B704" s="19"/>
      <c r="C704" s="19"/>
      <c r="D704" s="20"/>
    </row>
    <row r="705" spans="1:4" ht="15.75" customHeight="1" x14ac:dyDescent="0.25">
      <c r="A705" s="19"/>
      <c r="B705" s="19"/>
      <c r="C705" s="19"/>
      <c r="D705" s="20"/>
    </row>
    <row r="706" spans="1:4" ht="15.75" customHeight="1" x14ac:dyDescent="0.25">
      <c r="A706" s="19"/>
      <c r="B706" s="19"/>
      <c r="C706" s="19"/>
      <c r="D706" s="20"/>
    </row>
    <row r="707" spans="1:4" ht="15.75" customHeight="1" x14ac:dyDescent="0.25">
      <c r="A707" s="19"/>
      <c r="B707" s="19"/>
      <c r="C707" s="19"/>
      <c r="D707" s="20"/>
    </row>
    <row r="708" spans="1:4" ht="15.75" customHeight="1" x14ac:dyDescent="0.25">
      <c r="A708" s="19"/>
      <c r="B708" s="19"/>
      <c r="C708" s="19"/>
      <c r="D708" s="20"/>
    </row>
    <row r="709" spans="1:4" ht="15.75" customHeight="1" x14ac:dyDescent="0.25">
      <c r="A709" s="19"/>
      <c r="B709" s="19"/>
      <c r="C709" s="19"/>
      <c r="D709" s="20"/>
    </row>
    <row r="710" spans="1:4" ht="15.75" customHeight="1" x14ac:dyDescent="0.25">
      <c r="A710" s="19"/>
      <c r="B710" s="19"/>
      <c r="C710" s="19"/>
      <c r="D710" s="20"/>
    </row>
    <row r="711" spans="1:4" ht="15.75" customHeight="1" x14ac:dyDescent="0.25">
      <c r="A711" s="19"/>
      <c r="B711" s="19"/>
      <c r="C711" s="19"/>
      <c r="D711" s="20"/>
    </row>
    <row r="712" spans="1:4" ht="15.75" customHeight="1" x14ac:dyDescent="0.25">
      <c r="A712" s="19"/>
      <c r="B712" s="19"/>
      <c r="C712" s="19"/>
      <c r="D712" s="20"/>
    </row>
    <row r="713" spans="1:4" ht="15.75" customHeight="1" x14ac:dyDescent="0.25">
      <c r="A713" s="19"/>
      <c r="B713" s="19"/>
      <c r="C713" s="19"/>
      <c r="D713" s="20"/>
    </row>
    <row r="714" spans="1:4" ht="15.75" customHeight="1" x14ac:dyDescent="0.25">
      <c r="A714" s="19"/>
      <c r="B714" s="19"/>
      <c r="C714" s="19"/>
      <c r="D714" s="20"/>
    </row>
    <row r="715" spans="1:4" ht="15.75" customHeight="1" x14ac:dyDescent="0.25">
      <c r="A715" s="19"/>
      <c r="B715" s="19"/>
      <c r="C715" s="19"/>
      <c r="D715" s="20"/>
    </row>
    <row r="716" spans="1:4" ht="15.75" customHeight="1" x14ac:dyDescent="0.25">
      <c r="A716" s="19"/>
      <c r="B716" s="19"/>
      <c r="C716" s="19"/>
      <c r="D716" s="20"/>
    </row>
    <row r="717" spans="1:4" ht="15.75" customHeight="1" x14ac:dyDescent="0.25">
      <c r="A717" s="19"/>
      <c r="B717" s="19"/>
      <c r="C717" s="19"/>
      <c r="D717" s="20"/>
    </row>
    <row r="718" spans="1:4" ht="15.75" customHeight="1" x14ac:dyDescent="0.25">
      <c r="A718" s="19"/>
      <c r="B718" s="19"/>
      <c r="C718" s="19"/>
      <c r="D718" s="20"/>
    </row>
    <row r="719" spans="1:4" ht="15.75" customHeight="1" x14ac:dyDescent="0.25">
      <c r="A719" s="19"/>
      <c r="B719" s="19"/>
      <c r="C719" s="19"/>
      <c r="D719" s="20"/>
    </row>
    <row r="720" spans="1:4" ht="15.75" customHeight="1" x14ac:dyDescent="0.25">
      <c r="A720" s="19"/>
      <c r="B720" s="19"/>
      <c r="C720" s="19"/>
      <c r="D720" s="20"/>
    </row>
    <row r="721" spans="1:4" ht="15.75" customHeight="1" x14ac:dyDescent="0.25">
      <c r="A721" s="19"/>
      <c r="B721" s="19"/>
      <c r="C721" s="19"/>
      <c r="D721" s="20"/>
    </row>
    <row r="722" spans="1:4" ht="15.75" customHeight="1" x14ac:dyDescent="0.25">
      <c r="A722" s="19"/>
      <c r="B722" s="19"/>
      <c r="C722" s="19"/>
      <c r="D722" s="20"/>
    </row>
    <row r="723" spans="1:4" ht="15.75" customHeight="1" x14ac:dyDescent="0.25">
      <c r="A723" s="19"/>
      <c r="B723" s="19"/>
      <c r="C723" s="19"/>
      <c r="D723" s="20"/>
    </row>
    <row r="724" spans="1:4" ht="15.75" customHeight="1" x14ac:dyDescent="0.25">
      <c r="A724" s="19"/>
      <c r="B724" s="19"/>
      <c r="C724" s="19"/>
      <c r="D724" s="20"/>
    </row>
    <row r="725" spans="1:4" ht="15.75" customHeight="1" x14ac:dyDescent="0.25">
      <c r="A725" s="19"/>
      <c r="B725" s="19"/>
      <c r="C725" s="19"/>
      <c r="D725" s="20"/>
    </row>
    <row r="726" spans="1:4" ht="15.75" customHeight="1" x14ac:dyDescent="0.25">
      <c r="A726" s="19"/>
      <c r="B726" s="19"/>
      <c r="C726" s="19"/>
      <c r="D726" s="20"/>
    </row>
    <row r="727" spans="1:4" ht="15.75" customHeight="1" x14ac:dyDescent="0.25">
      <c r="A727" s="19"/>
      <c r="B727" s="19"/>
      <c r="C727" s="19"/>
      <c r="D727" s="20"/>
    </row>
    <row r="728" spans="1:4" ht="15.75" customHeight="1" x14ac:dyDescent="0.25">
      <c r="A728" s="19"/>
      <c r="B728" s="19"/>
      <c r="C728" s="19"/>
      <c r="D728" s="20"/>
    </row>
    <row r="729" spans="1:4" ht="15.75" customHeight="1" x14ac:dyDescent="0.25">
      <c r="A729" s="19"/>
      <c r="B729" s="19"/>
      <c r="C729" s="19"/>
      <c r="D729" s="20"/>
    </row>
    <row r="730" spans="1:4" ht="15.75" customHeight="1" x14ac:dyDescent="0.25">
      <c r="A730" s="19"/>
      <c r="B730" s="19"/>
      <c r="C730" s="19"/>
      <c r="D730" s="20"/>
    </row>
    <row r="731" spans="1:4" ht="15.75" customHeight="1" x14ac:dyDescent="0.25">
      <c r="A731" s="19"/>
      <c r="B731" s="19"/>
      <c r="C731" s="19"/>
      <c r="D731" s="20"/>
    </row>
    <row r="732" spans="1:4" ht="15.75" customHeight="1" x14ac:dyDescent="0.25">
      <c r="A732" s="19"/>
      <c r="B732" s="19"/>
      <c r="C732" s="19"/>
      <c r="D732" s="20"/>
    </row>
    <row r="733" spans="1:4" ht="15.75" customHeight="1" x14ac:dyDescent="0.25">
      <c r="A733" s="19"/>
      <c r="B733" s="19"/>
      <c r="C733" s="19"/>
      <c r="D733" s="20"/>
    </row>
    <row r="734" spans="1:4" ht="15.75" customHeight="1" x14ac:dyDescent="0.25">
      <c r="A734" s="19"/>
      <c r="B734" s="19"/>
      <c r="C734" s="19"/>
      <c r="D734" s="20"/>
    </row>
    <row r="735" spans="1:4" ht="15.75" customHeight="1" x14ac:dyDescent="0.25">
      <c r="A735" s="19"/>
      <c r="B735" s="19"/>
      <c r="C735" s="19"/>
      <c r="D735" s="20"/>
    </row>
    <row r="736" spans="1:4" ht="15.75" customHeight="1" x14ac:dyDescent="0.25">
      <c r="A736" s="19"/>
      <c r="B736" s="19"/>
      <c r="C736" s="19"/>
      <c r="D736" s="20"/>
    </row>
    <row r="737" spans="1:4" ht="15.75" customHeight="1" x14ac:dyDescent="0.25">
      <c r="A737" s="19"/>
      <c r="B737" s="19"/>
      <c r="C737" s="19"/>
      <c r="D737" s="20"/>
    </row>
    <row r="738" spans="1:4" ht="15.75" customHeight="1" x14ac:dyDescent="0.25">
      <c r="A738" s="19"/>
      <c r="B738" s="19"/>
      <c r="C738" s="19"/>
      <c r="D738" s="20"/>
    </row>
    <row r="739" spans="1:4" ht="15.75" customHeight="1" x14ac:dyDescent="0.25">
      <c r="A739" s="19"/>
      <c r="B739" s="19"/>
      <c r="C739" s="19"/>
      <c r="D739" s="20"/>
    </row>
    <row r="740" spans="1:4" ht="15.75" customHeight="1" x14ac:dyDescent="0.25">
      <c r="A740" s="19"/>
      <c r="B740" s="19"/>
      <c r="C740" s="19"/>
      <c r="D740" s="20"/>
    </row>
    <row r="741" spans="1:4" ht="15.75" customHeight="1" x14ac:dyDescent="0.25">
      <c r="A741" s="19"/>
      <c r="B741" s="19"/>
      <c r="C741" s="19"/>
      <c r="D741" s="20"/>
    </row>
    <row r="742" spans="1:4" ht="15.75" customHeight="1" x14ac:dyDescent="0.25">
      <c r="A742" s="19"/>
      <c r="B742" s="19"/>
      <c r="C742" s="19"/>
      <c r="D742" s="20"/>
    </row>
    <row r="743" spans="1:4" ht="15.75" customHeight="1" x14ac:dyDescent="0.25">
      <c r="A743" s="19"/>
      <c r="B743" s="19"/>
      <c r="C743" s="19"/>
      <c r="D743" s="20"/>
    </row>
    <row r="744" spans="1:4" ht="15.75" customHeight="1" x14ac:dyDescent="0.25">
      <c r="A744" s="19"/>
      <c r="B744" s="19"/>
      <c r="C744" s="19"/>
      <c r="D744" s="20"/>
    </row>
    <row r="745" spans="1:4" ht="15.75" customHeight="1" x14ac:dyDescent="0.25">
      <c r="A745" s="19"/>
      <c r="B745" s="19"/>
      <c r="C745" s="19"/>
      <c r="D745" s="20"/>
    </row>
    <row r="746" spans="1:4" ht="15.75" customHeight="1" x14ac:dyDescent="0.25">
      <c r="A746" s="19"/>
      <c r="B746" s="19"/>
      <c r="C746" s="19"/>
      <c r="D746" s="20"/>
    </row>
    <row r="747" spans="1:4" ht="15.75" customHeight="1" x14ac:dyDescent="0.25">
      <c r="A747" s="19"/>
      <c r="B747" s="19"/>
      <c r="C747" s="19"/>
      <c r="D747" s="20"/>
    </row>
    <row r="748" spans="1:4" ht="15.75" customHeight="1" x14ac:dyDescent="0.25">
      <c r="A748" s="19"/>
      <c r="B748" s="19"/>
      <c r="C748" s="19"/>
      <c r="D748" s="20"/>
    </row>
    <row r="749" spans="1:4" ht="15.75" customHeight="1" x14ac:dyDescent="0.25">
      <c r="A749" s="19"/>
      <c r="B749" s="19"/>
      <c r="C749" s="19"/>
      <c r="D749" s="20"/>
    </row>
    <row r="750" spans="1:4" ht="15.75" customHeight="1" x14ac:dyDescent="0.25">
      <c r="A750" s="19"/>
      <c r="B750" s="19"/>
      <c r="C750" s="19"/>
      <c r="D750" s="20"/>
    </row>
    <row r="751" spans="1:4" ht="15.75" customHeight="1" x14ac:dyDescent="0.25">
      <c r="A751" s="19"/>
      <c r="B751" s="19"/>
      <c r="C751" s="19"/>
      <c r="D751" s="20"/>
    </row>
    <row r="752" spans="1:4" ht="15.75" customHeight="1" x14ac:dyDescent="0.25">
      <c r="A752" s="19"/>
      <c r="B752" s="19"/>
      <c r="C752" s="19"/>
      <c r="D752" s="20"/>
    </row>
    <row r="753" spans="1:4" ht="15.75" customHeight="1" x14ac:dyDescent="0.25">
      <c r="A753" s="19"/>
      <c r="B753" s="19"/>
      <c r="C753" s="19"/>
      <c r="D753" s="20"/>
    </row>
    <row r="754" spans="1:4" ht="15.75" customHeight="1" x14ac:dyDescent="0.25">
      <c r="A754" s="19"/>
      <c r="B754" s="19"/>
      <c r="C754" s="19"/>
      <c r="D754" s="20"/>
    </row>
    <row r="755" spans="1:4" ht="15.75" customHeight="1" x14ac:dyDescent="0.25">
      <c r="A755" s="19"/>
      <c r="B755" s="19"/>
      <c r="C755" s="19"/>
      <c r="D755" s="20"/>
    </row>
    <row r="756" spans="1:4" ht="15.75" customHeight="1" x14ac:dyDescent="0.25">
      <c r="A756" s="19"/>
      <c r="B756" s="19"/>
      <c r="C756" s="19"/>
      <c r="D756" s="20"/>
    </row>
    <row r="757" spans="1:4" ht="15.75" customHeight="1" x14ac:dyDescent="0.25">
      <c r="A757" s="19"/>
      <c r="B757" s="19"/>
      <c r="C757" s="19"/>
      <c r="D757" s="20"/>
    </row>
    <row r="758" spans="1:4" ht="15.75" customHeight="1" x14ac:dyDescent="0.25">
      <c r="A758" s="19"/>
      <c r="B758" s="19"/>
      <c r="C758" s="19"/>
      <c r="D758" s="20"/>
    </row>
    <row r="759" spans="1:4" ht="15.75" customHeight="1" x14ac:dyDescent="0.25">
      <c r="A759" s="19"/>
      <c r="B759" s="19"/>
      <c r="C759" s="19"/>
      <c r="D759" s="20"/>
    </row>
    <row r="760" spans="1:4" ht="15.75" customHeight="1" x14ac:dyDescent="0.25">
      <c r="A760" s="19"/>
      <c r="B760" s="19"/>
      <c r="C760" s="19"/>
      <c r="D760" s="20"/>
    </row>
    <row r="761" spans="1:4" ht="15.75" customHeight="1" x14ac:dyDescent="0.25">
      <c r="A761" s="19"/>
      <c r="B761" s="19"/>
      <c r="C761" s="19"/>
      <c r="D761" s="20"/>
    </row>
    <row r="762" spans="1:4" ht="15.75" customHeight="1" x14ac:dyDescent="0.25">
      <c r="A762" s="19"/>
      <c r="B762" s="19"/>
      <c r="C762" s="19"/>
      <c r="D762" s="20"/>
    </row>
    <row r="763" spans="1:4" ht="15.75" customHeight="1" x14ac:dyDescent="0.25">
      <c r="A763" s="19"/>
      <c r="B763" s="19"/>
      <c r="C763" s="19"/>
      <c r="D763" s="20"/>
    </row>
    <row r="764" spans="1:4" ht="15.75" customHeight="1" x14ac:dyDescent="0.25">
      <c r="A764" s="19"/>
      <c r="B764" s="19"/>
      <c r="C764" s="19"/>
      <c r="D764" s="20"/>
    </row>
    <row r="765" spans="1:4" ht="15.75" customHeight="1" x14ac:dyDescent="0.25">
      <c r="A765" s="19"/>
      <c r="B765" s="19"/>
      <c r="C765" s="19"/>
      <c r="D765" s="20"/>
    </row>
    <row r="766" spans="1:4" ht="15.75" customHeight="1" x14ac:dyDescent="0.25">
      <c r="A766" s="19"/>
      <c r="B766" s="19"/>
      <c r="C766" s="19"/>
      <c r="D766" s="20"/>
    </row>
    <row r="767" spans="1:4" ht="15.75" customHeight="1" x14ac:dyDescent="0.25">
      <c r="A767" s="19"/>
      <c r="B767" s="19"/>
      <c r="C767" s="19"/>
      <c r="D767" s="20"/>
    </row>
    <row r="768" spans="1:4" ht="15.75" customHeight="1" x14ac:dyDescent="0.25">
      <c r="A768" s="19"/>
      <c r="B768" s="19"/>
      <c r="C768" s="19"/>
      <c r="D768" s="20"/>
    </row>
    <row r="769" spans="1:4" ht="15.75" customHeight="1" x14ac:dyDescent="0.25">
      <c r="A769" s="19"/>
      <c r="B769" s="19"/>
      <c r="C769" s="19"/>
      <c r="D769" s="20"/>
    </row>
    <row r="770" spans="1:4" ht="15.75" customHeight="1" x14ac:dyDescent="0.25">
      <c r="A770" s="19"/>
      <c r="B770" s="19"/>
      <c r="C770" s="19"/>
      <c r="D770" s="20"/>
    </row>
    <row r="771" spans="1:4" ht="15.75" customHeight="1" x14ac:dyDescent="0.25">
      <c r="A771" s="19"/>
      <c r="B771" s="19"/>
      <c r="C771" s="19"/>
      <c r="D771" s="20"/>
    </row>
    <row r="772" spans="1:4" ht="15.75" customHeight="1" x14ac:dyDescent="0.25">
      <c r="A772" s="19"/>
      <c r="B772" s="19"/>
      <c r="C772" s="19"/>
      <c r="D772" s="20"/>
    </row>
    <row r="773" spans="1:4" ht="15.75" customHeight="1" x14ac:dyDescent="0.25">
      <c r="A773" s="19"/>
      <c r="B773" s="19"/>
      <c r="C773" s="19"/>
      <c r="D773" s="20"/>
    </row>
    <row r="774" spans="1:4" ht="15.75" customHeight="1" x14ac:dyDescent="0.25">
      <c r="A774" s="19"/>
      <c r="B774" s="19"/>
      <c r="C774" s="19"/>
      <c r="D774" s="20"/>
    </row>
    <row r="775" spans="1:4" ht="15.75" customHeight="1" x14ac:dyDescent="0.25">
      <c r="A775" s="19"/>
      <c r="B775" s="19"/>
      <c r="C775" s="19"/>
      <c r="D775" s="20"/>
    </row>
    <row r="776" spans="1:4" ht="15.75" customHeight="1" x14ac:dyDescent="0.25">
      <c r="A776" s="19"/>
      <c r="B776" s="19"/>
      <c r="C776" s="19"/>
      <c r="D776" s="20"/>
    </row>
    <row r="777" spans="1:4" ht="15.75" customHeight="1" x14ac:dyDescent="0.25">
      <c r="A777" s="19"/>
      <c r="B777" s="19"/>
      <c r="C777" s="19"/>
      <c r="D777" s="20"/>
    </row>
    <row r="778" spans="1:4" ht="15.75" customHeight="1" x14ac:dyDescent="0.25">
      <c r="A778" s="19"/>
      <c r="B778" s="19"/>
      <c r="C778" s="19"/>
      <c r="D778" s="20"/>
    </row>
    <row r="779" spans="1:4" ht="15.75" customHeight="1" x14ac:dyDescent="0.25">
      <c r="A779" s="19"/>
      <c r="B779" s="19"/>
      <c r="C779" s="19"/>
      <c r="D779" s="20"/>
    </row>
    <row r="780" spans="1:4" ht="15.75" customHeight="1" x14ac:dyDescent="0.25">
      <c r="A780" s="19"/>
      <c r="B780" s="19"/>
      <c r="C780" s="19"/>
      <c r="D780" s="20"/>
    </row>
    <row r="781" spans="1:4" ht="15.75" customHeight="1" x14ac:dyDescent="0.25">
      <c r="A781" s="19"/>
      <c r="B781" s="19"/>
      <c r="C781" s="19"/>
      <c r="D781" s="20"/>
    </row>
    <row r="782" spans="1:4" ht="15.75" customHeight="1" x14ac:dyDescent="0.25">
      <c r="A782" s="19"/>
      <c r="B782" s="19"/>
      <c r="C782" s="19"/>
      <c r="D782" s="20"/>
    </row>
    <row r="783" spans="1:4" ht="15.75" customHeight="1" x14ac:dyDescent="0.25">
      <c r="A783" s="19"/>
      <c r="B783" s="19"/>
      <c r="C783" s="19"/>
      <c r="D783" s="20"/>
    </row>
    <row r="784" spans="1:4" ht="15.75" customHeight="1" x14ac:dyDescent="0.25">
      <c r="A784" s="19"/>
      <c r="B784" s="19"/>
      <c r="C784" s="19"/>
      <c r="D784" s="20"/>
    </row>
    <row r="785" spans="1:4" ht="15.75" customHeight="1" x14ac:dyDescent="0.25">
      <c r="A785" s="19"/>
      <c r="B785" s="19"/>
      <c r="C785" s="19"/>
      <c r="D785" s="20"/>
    </row>
    <row r="786" spans="1:4" ht="15.75" customHeight="1" x14ac:dyDescent="0.25">
      <c r="A786" s="19"/>
      <c r="B786" s="19"/>
      <c r="C786" s="19"/>
      <c r="D786" s="20"/>
    </row>
    <row r="787" spans="1:4" ht="15.75" customHeight="1" x14ac:dyDescent="0.25">
      <c r="A787" s="19"/>
      <c r="B787" s="19"/>
      <c r="C787" s="19"/>
      <c r="D787" s="20"/>
    </row>
    <row r="788" spans="1:4" ht="15.75" customHeight="1" x14ac:dyDescent="0.25">
      <c r="A788" s="19"/>
      <c r="B788" s="19"/>
      <c r="C788" s="19"/>
      <c r="D788" s="20"/>
    </row>
    <row r="789" spans="1:4" ht="15.75" customHeight="1" x14ac:dyDescent="0.25">
      <c r="A789" s="19"/>
      <c r="B789" s="19"/>
      <c r="C789" s="19"/>
      <c r="D789" s="20"/>
    </row>
    <row r="790" spans="1:4" ht="15.75" customHeight="1" x14ac:dyDescent="0.25">
      <c r="A790" s="19"/>
      <c r="B790" s="19"/>
      <c r="C790" s="19"/>
      <c r="D790" s="20"/>
    </row>
    <row r="791" spans="1:4" ht="15.75" customHeight="1" x14ac:dyDescent="0.25">
      <c r="A791" s="19"/>
      <c r="B791" s="19"/>
      <c r="C791" s="19"/>
      <c r="D791" s="20"/>
    </row>
    <row r="792" spans="1:4" ht="15.75" customHeight="1" x14ac:dyDescent="0.25">
      <c r="A792" s="19"/>
      <c r="B792" s="19"/>
      <c r="C792" s="19"/>
      <c r="D792" s="20"/>
    </row>
    <row r="793" spans="1:4" ht="15.75" customHeight="1" x14ac:dyDescent="0.25">
      <c r="A793" s="19"/>
      <c r="B793" s="19"/>
      <c r="C793" s="19"/>
      <c r="D793" s="20"/>
    </row>
    <row r="794" spans="1:4" ht="15.75" customHeight="1" x14ac:dyDescent="0.25">
      <c r="A794" s="19"/>
      <c r="B794" s="19"/>
      <c r="C794" s="19"/>
      <c r="D794" s="20"/>
    </row>
    <row r="795" spans="1:4" ht="15.75" customHeight="1" x14ac:dyDescent="0.25">
      <c r="A795" s="19"/>
      <c r="B795" s="19"/>
      <c r="C795" s="19"/>
      <c r="D795" s="20"/>
    </row>
    <row r="796" spans="1:4" ht="15.75" customHeight="1" x14ac:dyDescent="0.25">
      <c r="A796" s="19"/>
      <c r="B796" s="19"/>
      <c r="C796" s="19"/>
      <c r="D796" s="20"/>
    </row>
    <row r="797" spans="1:4" ht="15.75" customHeight="1" x14ac:dyDescent="0.25">
      <c r="A797" s="19"/>
      <c r="B797" s="19"/>
      <c r="C797" s="19"/>
      <c r="D797" s="20"/>
    </row>
    <row r="798" spans="1:4" ht="15.75" customHeight="1" x14ac:dyDescent="0.25">
      <c r="A798" s="19"/>
      <c r="B798" s="19"/>
      <c r="C798" s="19"/>
      <c r="D798" s="20"/>
    </row>
    <row r="799" spans="1:4" ht="15.75" customHeight="1" x14ac:dyDescent="0.25">
      <c r="A799" s="19"/>
      <c r="B799" s="19"/>
      <c r="C799" s="19"/>
      <c r="D799" s="20"/>
    </row>
    <row r="800" spans="1:4" ht="15.75" customHeight="1" x14ac:dyDescent="0.25">
      <c r="A800" s="19"/>
      <c r="B800" s="19"/>
      <c r="C800" s="19"/>
      <c r="D800" s="20"/>
    </row>
    <row r="801" spans="1:4" ht="15.75" customHeight="1" x14ac:dyDescent="0.25">
      <c r="A801" s="19"/>
      <c r="B801" s="19"/>
      <c r="C801" s="19"/>
      <c r="D801" s="20"/>
    </row>
    <row r="802" spans="1:4" ht="15.75" customHeight="1" x14ac:dyDescent="0.25">
      <c r="A802" s="19"/>
      <c r="B802" s="19"/>
      <c r="C802" s="19"/>
      <c r="D802" s="20"/>
    </row>
    <row r="803" spans="1:4" ht="15.75" customHeight="1" x14ac:dyDescent="0.25">
      <c r="A803" s="19"/>
      <c r="B803" s="19"/>
      <c r="C803" s="19"/>
      <c r="D803" s="20"/>
    </row>
    <row r="804" spans="1:4" ht="15.75" customHeight="1" x14ac:dyDescent="0.25">
      <c r="A804" s="19"/>
      <c r="B804" s="19"/>
      <c r="C804" s="19"/>
      <c r="D804" s="20"/>
    </row>
    <row r="805" spans="1:4" ht="15.75" customHeight="1" x14ac:dyDescent="0.25">
      <c r="A805" s="19"/>
      <c r="B805" s="19"/>
      <c r="C805" s="19"/>
      <c r="D805" s="20"/>
    </row>
    <row r="806" spans="1:4" ht="15.75" customHeight="1" x14ac:dyDescent="0.25">
      <c r="A806" s="19"/>
      <c r="B806" s="19"/>
      <c r="C806" s="19"/>
      <c r="D806" s="20"/>
    </row>
    <row r="807" spans="1:4" ht="15.75" customHeight="1" x14ac:dyDescent="0.25">
      <c r="A807" s="19"/>
      <c r="B807" s="19"/>
      <c r="C807" s="19"/>
      <c r="D807" s="20"/>
    </row>
    <row r="808" spans="1:4" ht="15.75" customHeight="1" x14ac:dyDescent="0.25">
      <c r="A808" s="19"/>
      <c r="B808" s="19"/>
      <c r="C808" s="19"/>
      <c r="D808" s="20"/>
    </row>
    <row r="809" spans="1:4" ht="15.75" customHeight="1" x14ac:dyDescent="0.25">
      <c r="A809" s="19"/>
      <c r="B809" s="19"/>
      <c r="C809" s="19"/>
      <c r="D809" s="20"/>
    </row>
    <row r="810" spans="1:4" ht="15.75" customHeight="1" x14ac:dyDescent="0.25">
      <c r="A810" s="19"/>
      <c r="B810" s="19"/>
      <c r="C810" s="19"/>
      <c r="D810" s="20"/>
    </row>
    <row r="811" spans="1:4" ht="15.75" customHeight="1" x14ac:dyDescent="0.25">
      <c r="A811" s="19"/>
      <c r="B811" s="19"/>
      <c r="C811" s="19"/>
      <c r="D811" s="20"/>
    </row>
    <row r="812" spans="1:4" ht="15.75" customHeight="1" x14ac:dyDescent="0.25">
      <c r="A812" s="19"/>
      <c r="B812" s="19"/>
      <c r="C812" s="19"/>
      <c r="D812" s="20"/>
    </row>
    <row r="813" spans="1:4" ht="15.75" customHeight="1" x14ac:dyDescent="0.25">
      <c r="A813" s="19"/>
      <c r="B813" s="19"/>
      <c r="C813" s="19"/>
      <c r="D813" s="20"/>
    </row>
    <row r="814" spans="1:4" ht="15.75" customHeight="1" x14ac:dyDescent="0.25">
      <c r="A814" s="19"/>
      <c r="B814" s="19"/>
      <c r="C814" s="19"/>
      <c r="D814" s="20"/>
    </row>
    <row r="815" spans="1:4" ht="15.75" customHeight="1" x14ac:dyDescent="0.25">
      <c r="A815" s="19"/>
      <c r="B815" s="19"/>
      <c r="C815" s="19"/>
      <c r="D815" s="20"/>
    </row>
    <row r="816" spans="1:4" ht="15.75" customHeight="1" x14ac:dyDescent="0.25">
      <c r="A816" s="19"/>
      <c r="B816" s="19"/>
      <c r="C816" s="19"/>
      <c r="D816" s="20"/>
    </row>
    <row r="817" spans="1:4" ht="15.75" customHeight="1" x14ac:dyDescent="0.25">
      <c r="A817" s="19"/>
      <c r="B817" s="19"/>
      <c r="C817" s="19"/>
      <c r="D817" s="20"/>
    </row>
    <row r="818" spans="1:4" ht="15.75" customHeight="1" x14ac:dyDescent="0.25">
      <c r="A818" s="19"/>
      <c r="B818" s="19"/>
      <c r="C818" s="19"/>
      <c r="D818" s="20"/>
    </row>
    <row r="819" spans="1:4" ht="15.75" customHeight="1" x14ac:dyDescent="0.25">
      <c r="A819" s="19"/>
      <c r="B819" s="19"/>
      <c r="C819" s="19"/>
      <c r="D819" s="20"/>
    </row>
    <row r="820" spans="1:4" ht="15.75" customHeight="1" x14ac:dyDescent="0.25">
      <c r="A820" s="19"/>
      <c r="B820" s="19"/>
      <c r="C820" s="19"/>
      <c r="D820" s="20"/>
    </row>
    <row r="821" spans="1:4" ht="15.75" customHeight="1" x14ac:dyDescent="0.25">
      <c r="A821" s="19"/>
      <c r="B821" s="19"/>
      <c r="C821" s="19"/>
      <c r="D821" s="20"/>
    </row>
    <row r="822" spans="1:4" ht="15.75" customHeight="1" x14ac:dyDescent="0.25">
      <c r="A822" s="19"/>
      <c r="B822" s="19"/>
      <c r="C822" s="19"/>
      <c r="D822" s="20"/>
    </row>
    <row r="823" spans="1:4" ht="15.75" customHeight="1" x14ac:dyDescent="0.25">
      <c r="A823" s="19"/>
      <c r="B823" s="19"/>
      <c r="C823" s="19"/>
      <c r="D823" s="20"/>
    </row>
    <row r="824" spans="1:4" ht="15.75" customHeight="1" x14ac:dyDescent="0.25">
      <c r="A824" s="19"/>
      <c r="B824" s="19"/>
      <c r="C824" s="19"/>
      <c r="D824" s="20"/>
    </row>
    <row r="825" spans="1:4" ht="15.75" customHeight="1" x14ac:dyDescent="0.25">
      <c r="A825" s="19"/>
      <c r="B825" s="19"/>
      <c r="C825" s="19"/>
      <c r="D825" s="20"/>
    </row>
    <row r="826" spans="1:4" ht="15.75" customHeight="1" x14ac:dyDescent="0.25">
      <c r="A826" s="19"/>
      <c r="B826" s="19"/>
      <c r="C826" s="19"/>
      <c r="D826" s="20"/>
    </row>
    <row r="827" spans="1:4" ht="15.75" customHeight="1" x14ac:dyDescent="0.25">
      <c r="A827" s="19"/>
      <c r="B827" s="19"/>
      <c r="C827" s="19"/>
      <c r="D827" s="20"/>
    </row>
    <row r="828" spans="1:4" ht="15.75" customHeight="1" x14ac:dyDescent="0.25">
      <c r="A828" s="19"/>
      <c r="B828" s="19"/>
      <c r="C828" s="19"/>
      <c r="D828" s="20"/>
    </row>
    <row r="829" spans="1:4" ht="15.75" customHeight="1" x14ac:dyDescent="0.25">
      <c r="A829" s="19"/>
      <c r="B829" s="19"/>
      <c r="C829" s="19"/>
      <c r="D829" s="20"/>
    </row>
    <row r="830" spans="1:4" ht="15.75" customHeight="1" x14ac:dyDescent="0.25">
      <c r="A830" s="19"/>
      <c r="B830" s="19"/>
      <c r="C830" s="19"/>
      <c r="D830" s="20"/>
    </row>
    <row r="831" spans="1:4" ht="15.75" customHeight="1" x14ac:dyDescent="0.25">
      <c r="A831" s="19"/>
      <c r="B831" s="19"/>
      <c r="C831" s="19"/>
      <c r="D831" s="20"/>
    </row>
    <row r="832" spans="1:4" ht="15.75" customHeight="1" x14ac:dyDescent="0.25">
      <c r="A832" s="19"/>
      <c r="B832" s="19"/>
      <c r="C832" s="19"/>
      <c r="D832" s="20"/>
    </row>
    <row r="833" spans="1:4" ht="15.75" customHeight="1" x14ac:dyDescent="0.25">
      <c r="A833" s="19"/>
      <c r="B833" s="19"/>
      <c r="C833" s="19"/>
      <c r="D833" s="20"/>
    </row>
    <row r="834" spans="1:4" ht="15.75" customHeight="1" x14ac:dyDescent="0.25">
      <c r="A834" s="19"/>
      <c r="B834" s="19"/>
      <c r="C834" s="19"/>
      <c r="D834" s="20"/>
    </row>
    <row r="835" spans="1:4" ht="15.75" customHeight="1" x14ac:dyDescent="0.25">
      <c r="A835" s="19"/>
      <c r="B835" s="19"/>
      <c r="C835" s="19"/>
      <c r="D835" s="20"/>
    </row>
    <row r="836" spans="1:4" ht="15.75" customHeight="1" x14ac:dyDescent="0.25">
      <c r="A836" s="19"/>
      <c r="B836" s="19"/>
      <c r="C836" s="19"/>
      <c r="D836" s="20"/>
    </row>
    <row r="837" spans="1:4" ht="15.75" customHeight="1" x14ac:dyDescent="0.25">
      <c r="A837" s="19"/>
      <c r="B837" s="19"/>
      <c r="C837" s="19"/>
      <c r="D837" s="20"/>
    </row>
    <row r="838" spans="1:4" ht="15.75" customHeight="1" x14ac:dyDescent="0.25">
      <c r="A838" s="19"/>
      <c r="B838" s="19"/>
      <c r="C838" s="19"/>
      <c r="D838" s="20"/>
    </row>
    <row r="839" spans="1:4" ht="15.75" customHeight="1" x14ac:dyDescent="0.25">
      <c r="A839" s="19"/>
      <c r="B839" s="19"/>
      <c r="C839" s="19"/>
      <c r="D839" s="20"/>
    </row>
    <row r="840" spans="1:4" ht="15.75" customHeight="1" x14ac:dyDescent="0.25">
      <c r="A840" s="19"/>
      <c r="B840" s="19"/>
      <c r="C840" s="19"/>
      <c r="D840" s="20"/>
    </row>
    <row r="841" spans="1:4" ht="15.75" customHeight="1" x14ac:dyDescent="0.25">
      <c r="A841" s="19"/>
      <c r="B841" s="19"/>
      <c r="C841" s="19"/>
      <c r="D841" s="20"/>
    </row>
    <row r="842" spans="1:4" ht="15.75" customHeight="1" x14ac:dyDescent="0.25">
      <c r="A842" s="19"/>
      <c r="B842" s="19"/>
      <c r="C842" s="19"/>
      <c r="D842" s="20"/>
    </row>
    <row r="843" spans="1:4" ht="15.75" customHeight="1" x14ac:dyDescent="0.25">
      <c r="A843" s="19"/>
      <c r="B843" s="19"/>
      <c r="C843" s="19"/>
      <c r="D843" s="20"/>
    </row>
    <row r="844" spans="1:4" ht="15.75" customHeight="1" x14ac:dyDescent="0.25">
      <c r="A844" s="19"/>
      <c r="B844" s="19"/>
      <c r="C844" s="19"/>
      <c r="D844" s="20"/>
    </row>
    <row r="845" spans="1:4" ht="15.75" customHeight="1" x14ac:dyDescent="0.25">
      <c r="A845" s="19"/>
      <c r="B845" s="19"/>
      <c r="C845" s="19"/>
      <c r="D845" s="20"/>
    </row>
    <row r="846" spans="1:4" ht="15.75" customHeight="1" x14ac:dyDescent="0.25">
      <c r="A846" s="19"/>
      <c r="B846" s="19"/>
      <c r="C846" s="19"/>
      <c r="D846" s="20"/>
    </row>
    <row r="847" spans="1:4" ht="15.75" customHeight="1" x14ac:dyDescent="0.25">
      <c r="A847" s="19"/>
      <c r="B847" s="19"/>
      <c r="C847" s="19"/>
      <c r="D847" s="20"/>
    </row>
    <row r="848" spans="1:4" ht="15.75" customHeight="1" x14ac:dyDescent="0.25">
      <c r="A848" s="19"/>
      <c r="B848" s="19"/>
      <c r="C848" s="19"/>
      <c r="D848" s="20"/>
    </row>
    <row r="849" spans="1:4" ht="15.75" customHeight="1" x14ac:dyDescent="0.25">
      <c r="A849" s="19"/>
      <c r="B849" s="19"/>
      <c r="C849" s="19"/>
      <c r="D849" s="20"/>
    </row>
    <row r="850" spans="1:4" ht="15.75" customHeight="1" x14ac:dyDescent="0.25">
      <c r="A850" s="19"/>
      <c r="B850" s="19"/>
      <c r="C850" s="19"/>
      <c r="D850" s="20"/>
    </row>
    <row r="851" spans="1:4" ht="15.75" customHeight="1" x14ac:dyDescent="0.25">
      <c r="A851" s="19"/>
      <c r="B851" s="19"/>
      <c r="C851" s="19"/>
      <c r="D851" s="20"/>
    </row>
    <row r="852" spans="1:4" ht="15.75" customHeight="1" x14ac:dyDescent="0.25">
      <c r="A852" s="19"/>
      <c r="B852" s="19"/>
      <c r="C852" s="19"/>
      <c r="D852" s="20"/>
    </row>
    <row r="853" spans="1:4" ht="15.75" customHeight="1" x14ac:dyDescent="0.25">
      <c r="A853" s="19"/>
      <c r="B853" s="19"/>
      <c r="C853" s="19"/>
      <c r="D853" s="20"/>
    </row>
    <row r="854" spans="1:4" ht="15.75" customHeight="1" x14ac:dyDescent="0.25">
      <c r="A854" s="19"/>
      <c r="B854" s="19"/>
      <c r="C854" s="19"/>
      <c r="D854" s="20"/>
    </row>
    <row r="855" spans="1:4" ht="15.75" customHeight="1" x14ac:dyDescent="0.25">
      <c r="A855" s="19"/>
      <c r="B855" s="19"/>
      <c r="C855" s="19"/>
      <c r="D855" s="20"/>
    </row>
    <row r="856" spans="1:4" ht="15.75" customHeight="1" x14ac:dyDescent="0.25">
      <c r="A856" s="19"/>
      <c r="B856" s="19"/>
      <c r="C856" s="19"/>
      <c r="D856" s="20"/>
    </row>
    <row r="857" spans="1:4" ht="15.75" customHeight="1" x14ac:dyDescent="0.25">
      <c r="A857" s="19"/>
      <c r="B857" s="19"/>
      <c r="C857" s="19"/>
      <c r="D857" s="20"/>
    </row>
    <row r="858" spans="1:4" ht="15.75" customHeight="1" x14ac:dyDescent="0.25">
      <c r="A858" s="19"/>
      <c r="B858" s="19"/>
      <c r="C858" s="19"/>
      <c r="D858" s="20"/>
    </row>
    <row r="859" spans="1:4" ht="15.75" customHeight="1" x14ac:dyDescent="0.25">
      <c r="A859" s="19"/>
      <c r="B859" s="19"/>
      <c r="C859" s="19"/>
      <c r="D859" s="20"/>
    </row>
    <row r="860" spans="1:4" ht="15.75" customHeight="1" x14ac:dyDescent="0.25">
      <c r="A860" s="19"/>
      <c r="B860" s="19"/>
      <c r="C860" s="19"/>
      <c r="D860" s="20"/>
    </row>
    <row r="861" spans="1:4" ht="15.75" customHeight="1" x14ac:dyDescent="0.25">
      <c r="A861" s="19"/>
      <c r="B861" s="19"/>
      <c r="C861" s="19"/>
      <c r="D861" s="20"/>
    </row>
    <row r="862" spans="1:4" ht="15.75" customHeight="1" x14ac:dyDescent="0.25">
      <c r="A862" s="19"/>
      <c r="B862" s="19"/>
      <c r="C862" s="19"/>
      <c r="D862" s="20"/>
    </row>
    <row r="863" spans="1:4" ht="15.75" customHeight="1" x14ac:dyDescent="0.25">
      <c r="A863" s="19"/>
      <c r="B863" s="19"/>
      <c r="C863" s="19"/>
      <c r="D863" s="20"/>
    </row>
    <row r="864" spans="1:4" ht="15.75" customHeight="1" x14ac:dyDescent="0.25">
      <c r="A864" s="19"/>
      <c r="B864" s="19"/>
      <c r="C864" s="19"/>
      <c r="D864" s="20"/>
    </row>
    <row r="865" spans="1:4" ht="15.75" customHeight="1" x14ac:dyDescent="0.25">
      <c r="A865" s="19"/>
      <c r="B865" s="19"/>
      <c r="C865" s="19"/>
      <c r="D865" s="20"/>
    </row>
    <row r="866" spans="1:4" ht="15.75" customHeight="1" x14ac:dyDescent="0.25">
      <c r="A866" s="19"/>
      <c r="B866" s="19"/>
      <c r="C866" s="19"/>
      <c r="D866" s="20"/>
    </row>
    <row r="867" spans="1:4" ht="15.75" customHeight="1" x14ac:dyDescent="0.25">
      <c r="A867" s="19"/>
      <c r="B867" s="19"/>
      <c r="C867" s="19"/>
      <c r="D867" s="20"/>
    </row>
    <row r="868" spans="1:4" ht="15.75" customHeight="1" x14ac:dyDescent="0.25">
      <c r="A868" s="19"/>
      <c r="B868" s="19"/>
      <c r="C868" s="19"/>
      <c r="D868" s="20"/>
    </row>
    <row r="869" spans="1:4" ht="15.75" customHeight="1" x14ac:dyDescent="0.25">
      <c r="A869" s="19"/>
      <c r="B869" s="19"/>
      <c r="C869" s="19"/>
      <c r="D869" s="20"/>
    </row>
    <row r="870" spans="1:4" ht="15.75" customHeight="1" x14ac:dyDescent="0.25">
      <c r="A870" s="19"/>
      <c r="B870" s="19"/>
      <c r="C870" s="19"/>
      <c r="D870" s="20"/>
    </row>
    <row r="871" spans="1:4" ht="15.75" customHeight="1" x14ac:dyDescent="0.25">
      <c r="A871" s="19"/>
      <c r="B871" s="19"/>
      <c r="C871" s="19"/>
      <c r="D871" s="20"/>
    </row>
    <row r="872" spans="1:4" ht="15.75" customHeight="1" x14ac:dyDescent="0.25">
      <c r="A872" s="19"/>
      <c r="B872" s="19"/>
      <c r="C872" s="19"/>
      <c r="D872" s="20"/>
    </row>
    <row r="873" spans="1:4" ht="15.75" customHeight="1" x14ac:dyDescent="0.25">
      <c r="A873" s="19"/>
      <c r="B873" s="19"/>
      <c r="C873" s="19"/>
      <c r="D873" s="20"/>
    </row>
    <row r="874" spans="1:4" ht="15.75" customHeight="1" x14ac:dyDescent="0.25">
      <c r="A874" s="19"/>
      <c r="B874" s="19"/>
      <c r="C874" s="19"/>
      <c r="D874" s="20"/>
    </row>
    <row r="875" spans="1:4" ht="15.75" customHeight="1" x14ac:dyDescent="0.25">
      <c r="A875" s="19"/>
      <c r="B875" s="19"/>
      <c r="C875" s="19"/>
      <c r="D875" s="20"/>
    </row>
    <row r="876" spans="1:4" ht="15.75" customHeight="1" x14ac:dyDescent="0.25">
      <c r="A876" s="19"/>
      <c r="B876" s="19"/>
      <c r="C876" s="19"/>
      <c r="D876" s="20"/>
    </row>
    <row r="877" spans="1:4" ht="15.75" customHeight="1" x14ac:dyDescent="0.25">
      <c r="A877" s="19"/>
      <c r="B877" s="19"/>
      <c r="C877" s="19"/>
      <c r="D877" s="20"/>
    </row>
    <row r="878" spans="1:4" ht="15.75" customHeight="1" x14ac:dyDescent="0.25">
      <c r="A878" s="19"/>
      <c r="B878" s="19"/>
      <c r="C878" s="19"/>
      <c r="D878" s="20"/>
    </row>
    <row r="879" spans="1:4" ht="15.75" customHeight="1" x14ac:dyDescent="0.25">
      <c r="A879" s="19"/>
      <c r="B879" s="19"/>
      <c r="C879" s="19"/>
      <c r="D879" s="20"/>
    </row>
    <row r="880" spans="1:4" ht="15.75" customHeight="1" x14ac:dyDescent="0.25">
      <c r="A880" s="19"/>
      <c r="B880" s="19"/>
      <c r="C880" s="19"/>
      <c r="D880" s="20"/>
    </row>
    <row r="881" spans="1:4" ht="15.75" customHeight="1" x14ac:dyDescent="0.25">
      <c r="A881" s="19"/>
      <c r="B881" s="19"/>
      <c r="C881" s="19"/>
      <c r="D881" s="20"/>
    </row>
    <row r="882" spans="1:4" ht="15.75" customHeight="1" x14ac:dyDescent="0.25">
      <c r="A882" s="19"/>
      <c r="B882" s="19"/>
      <c r="C882" s="19"/>
      <c r="D882" s="20"/>
    </row>
    <row r="883" spans="1:4" ht="15.75" customHeight="1" x14ac:dyDescent="0.25">
      <c r="A883" s="19"/>
      <c r="B883" s="19"/>
      <c r="C883" s="19"/>
      <c r="D883" s="20"/>
    </row>
    <row r="884" spans="1:4" ht="15.75" customHeight="1" x14ac:dyDescent="0.25">
      <c r="A884" s="19"/>
      <c r="B884" s="19"/>
      <c r="C884" s="19"/>
      <c r="D884" s="20"/>
    </row>
    <row r="885" spans="1:4" ht="15.75" customHeight="1" x14ac:dyDescent="0.25">
      <c r="A885" s="19"/>
      <c r="B885" s="19"/>
      <c r="C885" s="19"/>
      <c r="D885" s="20"/>
    </row>
    <row r="886" spans="1:4" ht="15.75" customHeight="1" x14ac:dyDescent="0.25">
      <c r="A886" s="19"/>
      <c r="B886" s="19"/>
      <c r="C886" s="19"/>
      <c r="D886" s="20"/>
    </row>
    <row r="887" spans="1:4" ht="15.75" customHeight="1" x14ac:dyDescent="0.25">
      <c r="A887" s="19"/>
      <c r="B887" s="19"/>
      <c r="C887" s="19"/>
      <c r="D887" s="20"/>
    </row>
    <row r="888" spans="1:4" ht="15.75" customHeight="1" x14ac:dyDescent="0.25">
      <c r="A888" s="19"/>
      <c r="B888" s="19"/>
      <c r="C888" s="19"/>
      <c r="D888" s="20"/>
    </row>
    <row r="889" spans="1:4" ht="15.75" customHeight="1" x14ac:dyDescent="0.25">
      <c r="A889" s="19"/>
      <c r="B889" s="19"/>
      <c r="C889" s="19"/>
      <c r="D889" s="20"/>
    </row>
    <row r="890" spans="1:4" ht="15.75" customHeight="1" x14ac:dyDescent="0.25">
      <c r="A890" s="19"/>
      <c r="B890" s="19"/>
      <c r="C890" s="19"/>
      <c r="D890" s="20"/>
    </row>
    <row r="891" spans="1:4" ht="15.75" customHeight="1" x14ac:dyDescent="0.25">
      <c r="A891" s="19"/>
      <c r="B891" s="19"/>
      <c r="C891" s="19"/>
      <c r="D891" s="20"/>
    </row>
    <row r="892" spans="1:4" ht="15.75" customHeight="1" x14ac:dyDescent="0.25">
      <c r="A892" s="19"/>
      <c r="B892" s="19"/>
      <c r="C892" s="19"/>
      <c r="D892" s="20"/>
    </row>
    <row r="893" spans="1:4" ht="15.75" customHeight="1" x14ac:dyDescent="0.25">
      <c r="A893" s="19"/>
      <c r="B893" s="19"/>
      <c r="C893" s="19"/>
      <c r="D893" s="20"/>
    </row>
    <row r="894" spans="1:4" ht="15.75" customHeight="1" x14ac:dyDescent="0.25">
      <c r="A894" s="19"/>
      <c r="B894" s="19"/>
      <c r="C894" s="19"/>
      <c r="D894" s="20"/>
    </row>
    <row r="895" spans="1:4" ht="15.75" customHeight="1" x14ac:dyDescent="0.25">
      <c r="A895" s="19"/>
      <c r="B895" s="19"/>
      <c r="C895" s="19"/>
      <c r="D895" s="20"/>
    </row>
    <row r="896" spans="1:4" ht="15.75" customHeight="1" x14ac:dyDescent="0.25">
      <c r="A896" s="19"/>
      <c r="B896" s="19"/>
      <c r="C896" s="19"/>
      <c r="D896" s="20"/>
    </row>
    <row r="897" spans="1:4" ht="15.75" customHeight="1" x14ac:dyDescent="0.25">
      <c r="A897" s="19"/>
      <c r="B897" s="19"/>
      <c r="C897" s="19"/>
      <c r="D897" s="20"/>
    </row>
    <row r="898" spans="1:4" ht="15.75" customHeight="1" x14ac:dyDescent="0.25">
      <c r="A898" s="19"/>
      <c r="B898" s="19"/>
      <c r="C898" s="19"/>
      <c r="D898" s="20"/>
    </row>
    <row r="899" spans="1:4" ht="15.75" customHeight="1" x14ac:dyDescent="0.25">
      <c r="A899" s="19"/>
      <c r="B899" s="19"/>
      <c r="C899" s="19"/>
      <c r="D899" s="20"/>
    </row>
    <row r="900" spans="1:4" ht="15.75" customHeight="1" x14ac:dyDescent="0.25">
      <c r="A900" s="19"/>
      <c r="B900" s="19"/>
      <c r="C900" s="19"/>
      <c r="D900" s="20"/>
    </row>
    <row r="901" spans="1:4" ht="15.75" customHeight="1" x14ac:dyDescent="0.25">
      <c r="A901" s="19"/>
      <c r="B901" s="19"/>
      <c r="C901" s="19"/>
      <c r="D901" s="20"/>
    </row>
    <row r="902" spans="1:4" ht="15.75" customHeight="1" x14ac:dyDescent="0.25">
      <c r="A902" s="19"/>
      <c r="B902" s="19"/>
      <c r="C902" s="19"/>
      <c r="D902" s="20"/>
    </row>
    <row r="903" spans="1:4" ht="15.75" customHeight="1" x14ac:dyDescent="0.25">
      <c r="A903" s="19"/>
      <c r="B903" s="19"/>
      <c r="C903" s="19"/>
      <c r="D903" s="20"/>
    </row>
    <row r="904" spans="1:4" ht="15.75" customHeight="1" x14ac:dyDescent="0.25">
      <c r="A904" s="19"/>
      <c r="B904" s="19"/>
      <c r="C904" s="19"/>
      <c r="D904" s="20"/>
    </row>
    <row r="905" spans="1:4" ht="15.75" customHeight="1" x14ac:dyDescent="0.25">
      <c r="A905" s="19"/>
      <c r="B905" s="19"/>
      <c r="C905" s="19"/>
      <c r="D905" s="20"/>
    </row>
    <row r="906" spans="1:4" ht="15.75" customHeight="1" x14ac:dyDescent="0.25">
      <c r="A906" s="19"/>
      <c r="B906" s="19"/>
      <c r="C906" s="19"/>
      <c r="D906" s="20"/>
    </row>
    <row r="907" spans="1:4" ht="15.75" customHeight="1" x14ac:dyDescent="0.25">
      <c r="A907" s="19"/>
      <c r="B907" s="19"/>
      <c r="C907" s="19"/>
      <c r="D907" s="20"/>
    </row>
    <row r="908" spans="1:4" ht="15.75" customHeight="1" x14ac:dyDescent="0.25">
      <c r="A908" s="19"/>
      <c r="B908" s="19"/>
      <c r="C908" s="19"/>
      <c r="D908" s="20"/>
    </row>
    <row r="909" spans="1:4" ht="15.75" customHeight="1" x14ac:dyDescent="0.25">
      <c r="A909" s="19"/>
      <c r="B909" s="19"/>
      <c r="C909" s="19"/>
      <c r="D909" s="20"/>
    </row>
    <row r="910" spans="1:4" ht="15.75" customHeight="1" x14ac:dyDescent="0.25">
      <c r="A910" s="19"/>
      <c r="B910" s="19"/>
      <c r="C910" s="19"/>
      <c r="D910" s="20"/>
    </row>
    <row r="911" spans="1:4" ht="15.75" customHeight="1" x14ac:dyDescent="0.25">
      <c r="A911" s="19"/>
      <c r="B911" s="19"/>
      <c r="C911" s="19"/>
      <c r="D911" s="20"/>
    </row>
    <row r="912" spans="1:4" ht="15.75" customHeight="1" x14ac:dyDescent="0.25">
      <c r="A912" s="19"/>
      <c r="B912" s="19"/>
      <c r="C912" s="19"/>
      <c r="D912" s="20"/>
    </row>
    <row r="913" spans="1:4" ht="15.75" customHeight="1" x14ac:dyDescent="0.25">
      <c r="A913" s="19"/>
      <c r="B913" s="19"/>
      <c r="C913" s="19"/>
      <c r="D913" s="20"/>
    </row>
    <row r="914" spans="1:4" ht="15.75" customHeight="1" x14ac:dyDescent="0.25">
      <c r="A914" s="19"/>
      <c r="B914" s="19"/>
      <c r="C914" s="19"/>
      <c r="D914" s="20"/>
    </row>
    <row r="915" spans="1:4" ht="15.75" customHeight="1" x14ac:dyDescent="0.25">
      <c r="A915" s="19"/>
      <c r="B915" s="19"/>
      <c r="C915" s="19"/>
      <c r="D915" s="20"/>
    </row>
    <row r="916" spans="1:4" ht="15.75" customHeight="1" x14ac:dyDescent="0.25">
      <c r="A916" s="19"/>
      <c r="B916" s="19"/>
      <c r="C916" s="19"/>
      <c r="D916" s="20"/>
    </row>
    <row r="917" spans="1:4" ht="15.75" customHeight="1" x14ac:dyDescent="0.25">
      <c r="A917" s="19"/>
      <c r="B917" s="19"/>
      <c r="C917" s="19"/>
      <c r="D917" s="20"/>
    </row>
    <row r="918" spans="1:4" ht="15.75" customHeight="1" x14ac:dyDescent="0.25">
      <c r="A918" s="19"/>
      <c r="B918" s="19"/>
      <c r="C918" s="19"/>
      <c r="D918" s="20"/>
    </row>
    <row r="919" spans="1:4" ht="15.75" customHeight="1" x14ac:dyDescent="0.25">
      <c r="A919" s="19"/>
      <c r="B919" s="19"/>
      <c r="C919" s="19"/>
      <c r="D919" s="20"/>
    </row>
    <row r="920" spans="1:4" ht="15.75" customHeight="1" x14ac:dyDescent="0.25">
      <c r="A920" s="19"/>
      <c r="B920" s="19"/>
      <c r="C920" s="19"/>
      <c r="D920" s="20"/>
    </row>
    <row r="921" spans="1:4" ht="15.75" customHeight="1" x14ac:dyDescent="0.25">
      <c r="A921" s="19"/>
      <c r="B921" s="19"/>
      <c r="C921" s="19"/>
      <c r="D921" s="20"/>
    </row>
    <row r="922" spans="1:4" ht="15.75" customHeight="1" x14ac:dyDescent="0.25">
      <c r="A922" s="19"/>
      <c r="B922" s="19"/>
      <c r="C922" s="19"/>
      <c r="D922" s="20"/>
    </row>
    <row r="923" spans="1:4" ht="15.75" customHeight="1" x14ac:dyDescent="0.25">
      <c r="A923" s="19"/>
      <c r="B923" s="19"/>
      <c r="C923" s="19"/>
      <c r="D923" s="20"/>
    </row>
    <row r="924" spans="1:4" ht="15.75" customHeight="1" x14ac:dyDescent="0.25">
      <c r="A924" s="19"/>
      <c r="B924" s="19"/>
      <c r="C924" s="19"/>
      <c r="D924" s="20"/>
    </row>
    <row r="925" spans="1:4" ht="15.75" customHeight="1" x14ac:dyDescent="0.25">
      <c r="A925" s="19"/>
      <c r="B925" s="19"/>
      <c r="C925" s="19"/>
      <c r="D925" s="20"/>
    </row>
    <row r="926" spans="1:4" ht="15.75" customHeight="1" x14ac:dyDescent="0.25">
      <c r="A926" s="19"/>
      <c r="B926" s="19"/>
      <c r="C926" s="19"/>
      <c r="D926" s="20"/>
    </row>
    <row r="927" spans="1:4" ht="15.75" customHeight="1" x14ac:dyDescent="0.25">
      <c r="A927" s="19"/>
      <c r="B927" s="19"/>
      <c r="C927" s="19"/>
      <c r="D927" s="20"/>
    </row>
    <row r="928" spans="1:4" ht="15.75" customHeight="1" x14ac:dyDescent="0.25">
      <c r="A928" s="19"/>
      <c r="B928" s="19"/>
      <c r="C928" s="19"/>
      <c r="D928" s="20"/>
    </row>
    <row r="929" spans="1:4" ht="15.75" customHeight="1" x14ac:dyDescent="0.25">
      <c r="A929" s="19"/>
      <c r="B929" s="19"/>
      <c r="C929" s="19"/>
      <c r="D929" s="20"/>
    </row>
    <row r="930" spans="1:4" ht="15.75" customHeight="1" x14ac:dyDescent="0.25">
      <c r="A930" s="19"/>
      <c r="B930" s="19"/>
      <c r="C930" s="19"/>
      <c r="D930" s="20"/>
    </row>
    <row r="931" spans="1:4" ht="15.75" customHeight="1" x14ac:dyDescent="0.25">
      <c r="A931" s="19"/>
      <c r="B931" s="19"/>
      <c r="C931" s="19"/>
      <c r="D931" s="20"/>
    </row>
    <row r="932" spans="1:4" ht="15.75" customHeight="1" x14ac:dyDescent="0.25">
      <c r="A932" s="19"/>
      <c r="B932" s="19"/>
      <c r="C932" s="19"/>
      <c r="D932" s="20"/>
    </row>
    <row r="933" spans="1:4" ht="15.75" customHeight="1" x14ac:dyDescent="0.25">
      <c r="A933" s="19"/>
      <c r="B933" s="19"/>
      <c r="C933" s="19"/>
      <c r="D933" s="20"/>
    </row>
    <row r="934" spans="1:4" ht="15.75" customHeight="1" x14ac:dyDescent="0.25">
      <c r="A934" s="19"/>
      <c r="B934" s="19"/>
      <c r="C934" s="19"/>
      <c r="D934" s="20"/>
    </row>
    <row r="935" spans="1:4" ht="15.75" customHeight="1" x14ac:dyDescent="0.25">
      <c r="A935" s="19"/>
      <c r="B935" s="19"/>
      <c r="C935" s="19"/>
      <c r="D935" s="20"/>
    </row>
    <row r="936" spans="1:4" ht="15.75" customHeight="1" x14ac:dyDescent="0.25">
      <c r="A936" s="19"/>
      <c r="B936" s="19"/>
      <c r="C936" s="19"/>
      <c r="D936" s="20"/>
    </row>
    <row r="937" spans="1:4" ht="15.75" customHeight="1" x14ac:dyDescent="0.25">
      <c r="A937" s="19"/>
      <c r="B937" s="19"/>
      <c r="C937" s="19"/>
      <c r="D937" s="20"/>
    </row>
    <row r="938" spans="1:4" ht="15.75" customHeight="1" x14ac:dyDescent="0.25">
      <c r="A938" s="19"/>
      <c r="B938" s="19"/>
      <c r="C938" s="19"/>
      <c r="D938" s="20"/>
    </row>
    <row r="939" spans="1:4" ht="15.75" customHeight="1" x14ac:dyDescent="0.25">
      <c r="A939" s="19"/>
      <c r="B939" s="19"/>
      <c r="C939" s="19"/>
      <c r="D939" s="20"/>
    </row>
    <row r="940" spans="1:4" ht="15.75" customHeight="1" x14ac:dyDescent="0.25">
      <c r="A940" s="19"/>
      <c r="B940" s="19"/>
      <c r="C940" s="19"/>
      <c r="D940" s="20"/>
    </row>
    <row r="941" spans="1:4" ht="15.75" customHeight="1" x14ac:dyDescent="0.25">
      <c r="A941" s="19"/>
      <c r="B941" s="19"/>
      <c r="C941" s="19"/>
      <c r="D941" s="20"/>
    </row>
    <row r="942" spans="1:4" ht="15.75" customHeight="1" x14ac:dyDescent="0.25">
      <c r="A942" s="19"/>
      <c r="B942" s="19"/>
      <c r="C942" s="19"/>
      <c r="D942" s="20"/>
    </row>
    <row r="943" spans="1:4" ht="15.75" customHeight="1" x14ac:dyDescent="0.25">
      <c r="A943" s="19"/>
      <c r="B943" s="19"/>
      <c r="C943" s="19"/>
      <c r="D943" s="20"/>
    </row>
    <row r="944" spans="1:4" ht="15.75" customHeight="1" x14ac:dyDescent="0.25">
      <c r="A944" s="19"/>
      <c r="B944" s="19"/>
      <c r="C944" s="19"/>
      <c r="D944" s="20"/>
    </row>
    <row r="945" spans="1:4" ht="15.75" customHeight="1" x14ac:dyDescent="0.25">
      <c r="A945" s="19"/>
      <c r="B945" s="19"/>
      <c r="C945" s="19"/>
      <c r="D945" s="20"/>
    </row>
    <row r="946" spans="1:4" ht="15.75" customHeight="1" x14ac:dyDescent="0.25">
      <c r="A946" s="19"/>
      <c r="B946" s="19"/>
      <c r="C946" s="19"/>
      <c r="D946" s="20"/>
    </row>
    <row r="947" spans="1:4" ht="15.75" customHeight="1" x14ac:dyDescent="0.25">
      <c r="A947" s="19"/>
      <c r="B947" s="19"/>
      <c r="C947" s="19"/>
      <c r="D947" s="20"/>
    </row>
    <row r="948" spans="1:4" ht="15.75" customHeight="1" x14ac:dyDescent="0.25">
      <c r="A948" s="19"/>
      <c r="B948" s="19"/>
      <c r="C948" s="19"/>
      <c r="D948" s="20"/>
    </row>
    <row r="949" spans="1:4" ht="15.75" customHeight="1" x14ac:dyDescent="0.25">
      <c r="A949" s="19"/>
      <c r="B949" s="19"/>
      <c r="C949" s="19"/>
      <c r="D949" s="20"/>
    </row>
    <row r="950" spans="1:4" ht="15.75" customHeight="1" x14ac:dyDescent="0.25">
      <c r="A950" s="19"/>
      <c r="B950" s="19"/>
      <c r="C950" s="19"/>
      <c r="D950" s="20"/>
    </row>
    <row r="951" spans="1:4" ht="15.75" customHeight="1" x14ac:dyDescent="0.25">
      <c r="A951" s="19"/>
      <c r="B951" s="19"/>
      <c r="C951" s="19"/>
      <c r="D951" s="20"/>
    </row>
    <row r="952" spans="1:4" ht="15.75" customHeight="1" x14ac:dyDescent="0.25">
      <c r="A952" s="19"/>
      <c r="B952" s="19"/>
      <c r="C952" s="19"/>
      <c r="D952" s="20"/>
    </row>
    <row r="953" spans="1:4" ht="15.75" customHeight="1" x14ac:dyDescent="0.25">
      <c r="A953" s="19"/>
      <c r="B953" s="19"/>
      <c r="C953" s="19"/>
      <c r="D953" s="20"/>
    </row>
    <row r="954" spans="1:4" ht="15.75" customHeight="1" x14ac:dyDescent="0.25">
      <c r="A954" s="19"/>
      <c r="B954" s="19"/>
      <c r="C954" s="19"/>
      <c r="D954" s="20"/>
    </row>
    <row r="955" spans="1:4" ht="15.75" customHeight="1" x14ac:dyDescent="0.25">
      <c r="A955" s="19"/>
      <c r="B955" s="19"/>
      <c r="C955" s="19"/>
      <c r="D955" s="20"/>
    </row>
    <row r="956" spans="1:4" ht="15.75" customHeight="1" x14ac:dyDescent="0.25">
      <c r="A956" s="19"/>
      <c r="B956" s="19"/>
      <c r="C956" s="19"/>
      <c r="D956" s="20"/>
    </row>
    <row r="957" spans="1:4" ht="15.75" customHeight="1" x14ac:dyDescent="0.25">
      <c r="A957" s="19"/>
      <c r="B957" s="19"/>
      <c r="C957" s="19"/>
      <c r="D957" s="20"/>
    </row>
    <row r="958" spans="1:4" ht="15.75" customHeight="1" x14ac:dyDescent="0.25">
      <c r="A958" s="19"/>
      <c r="B958" s="19"/>
      <c r="C958" s="19"/>
      <c r="D958" s="20"/>
    </row>
    <row r="959" spans="1:4" ht="15.75" customHeight="1" x14ac:dyDescent="0.25">
      <c r="A959" s="19"/>
      <c r="B959" s="19"/>
      <c r="C959" s="19"/>
      <c r="D959" s="20"/>
    </row>
    <row r="960" spans="1:4" ht="15.75" customHeight="1" x14ac:dyDescent="0.25">
      <c r="A960" s="19"/>
      <c r="B960" s="19"/>
      <c r="C960" s="19"/>
      <c r="D960" s="20"/>
    </row>
    <row r="961" spans="1:4" ht="15.75" customHeight="1" x14ac:dyDescent="0.25">
      <c r="A961" s="19"/>
      <c r="B961" s="19"/>
      <c r="C961" s="19"/>
      <c r="D961" s="20"/>
    </row>
    <row r="962" spans="1:4" ht="15.75" customHeight="1" x14ac:dyDescent="0.25">
      <c r="A962" s="19"/>
      <c r="B962" s="19"/>
      <c r="C962" s="19"/>
      <c r="D962" s="20"/>
    </row>
    <row r="963" spans="1:4" ht="15.75" customHeight="1" x14ac:dyDescent="0.25">
      <c r="A963" s="19"/>
      <c r="B963" s="19"/>
      <c r="C963" s="19"/>
      <c r="D963" s="20"/>
    </row>
    <row r="964" spans="1:4" ht="15.75" customHeight="1" x14ac:dyDescent="0.25">
      <c r="A964" s="19"/>
      <c r="B964" s="19"/>
      <c r="C964" s="19"/>
      <c r="D964" s="20"/>
    </row>
    <row r="965" spans="1:4" ht="15.75" customHeight="1" x14ac:dyDescent="0.25">
      <c r="A965" s="19"/>
      <c r="B965" s="19"/>
      <c r="C965" s="19"/>
      <c r="D965" s="20"/>
    </row>
    <row r="966" spans="1:4" ht="15.75" customHeight="1" x14ac:dyDescent="0.25">
      <c r="A966" s="19"/>
      <c r="B966" s="19"/>
      <c r="C966" s="19"/>
      <c r="D966" s="20"/>
    </row>
    <row r="967" spans="1:4" ht="15.75" customHeight="1" x14ac:dyDescent="0.25">
      <c r="A967" s="19"/>
      <c r="B967" s="19"/>
      <c r="C967" s="19"/>
      <c r="D967" s="20"/>
    </row>
    <row r="968" spans="1:4" ht="15.75" customHeight="1" x14ac:dyDescent="0.25">
      <c r="A968" s="19"/>
      <c r="B968" s="19"/>
      <c r="C968" s="19"/>
      <c r="D968" s="20"/>
    </row>
    <row r="969" spans="1:4" ht="15.75" customHeight="1" x14ac:dyDescent="0.25">
      <c r="A969" s="19"/>
      <c r="B969" s="19"/>
      <c r="C969" s="19"/>
      <c r="D969" s="20"/>
    </row>
    <row r="970" spans="1:4" ht="15.75" customHeight="1" x14ac:dyDescent="0.25">
      <c r="A970" s="19"/>
      <c r="B970" s="19"/>
      <c r="C970" s="19"/>
      <c r="D970" s="20"/>
    </row>
    <row r="971" spans="1:4" ht="15.75" customHeight="1" x14ac:dyDescent="0.25">
      <c r="A971" s="19"/>
      <c r="B971" s="19"/>
      <c r="C971" s="19"/>
      <c r="D971" s="20"/>
    </row>
    <row r="972" spans="1:4" ht="15.75" customHeight="1" x14ac:dyDescent="0.25">
      <c r="A972" s="19"/>
      <c r="B972" s="19"/>
      <c r="C972" s="19"/>
      <c r="D972" s="20"/>
    </row>
    <row r="973" spans="1:4" ht="15.75" customHeight="1" x14ac:dyDescent="0.25">
      <c r="A973" s="19"/>
      <c r="B973" s="19"/>
      <c r="C973" s="19"/>
      <c r="D973" s="20"/>
    </row>
    <row r="974" spans="1:4" ht="15.75" customHeight="1" x14ac:dyDescent="0.25">
      <c r="A974" s="19"/>
      <c r="B974" s="19"/>
      <c r="C974" s="19"/>
      <c r="D974" s="20"/>
    </row>
    <row r="975" spans="1:4" ht="15.75" customHeight="1" x14ac:dyDescent="0.25">
      <c r="A975" s="19"/>
      <c r="B975" s="19"/>
      <c r="C975" s="19"/>
      <c r="D975" s="20"/>
    </row>
    <row r="976" spans="1:4" ht="15.75" customHeight="1" x14ac:dyDescent="0.25">
      <c r="A976" s="19"/>
      <c r="B976" s="19"/>
      <c r="C976" s="19"/>
      <c r="D976" s="20"/>
    </row>
    <row r="977" spans="1:4" ht="15.75" customHeight="1" x14ac:dyDescent="0.25">
      <c r="A977" s="19"/>
      <c r="B977" s="19"/>
      <c r="C977" s="19"/>
      <c r="D977" s="20"/>
    </row>
    <row r="978" spans="1:4" ht="15.75" customHeight="1" x14ac:dyDescent="0.25">
      <c r="A978" s="19"/>
      <c r="B978" s="19"/>
      <c r="C978" s="19"/>
      <c r="D978" s="20"/>
    </row>
    <row r="979" spans="1:4" ht="15.75" customHeight="1" x14ac:dyDescent="0.25">
      <c r="A979" s="19"/>
      <c r="B979" s="19"/>
      <c r="C979" s="19"/>
      <c r="D979" s="20"/>
    </row>
    <row r="980" spans="1:4" ht="15.75" customHeight="1" x14ac:dyDescent="0.25">
      <c r="A980" s="19"/>
      <c r="B980" s="19"/>
      <c r="C980" s="19"/>
      <c r="D980" s="20"/>
    </row>
    <row r="981" spans="1:4" ht="15.75" customHeight="1" x14ac:dyDescent="0.25">
      <c r="A981" s="19"/>
      <c r="B981" s="19"/>
      <c r="C981" s="19"/>
      <c r="D981" s="20"/>
    </row>
    <row r="982" spans="1:4" ht="15.75" customHeight="1" x14ac:dyDescent="0.25">
      <c r="A982" s="19"/>
      <c r="B982" s="19"/>
      <c r="C982" s="19"/>
      <c r="D982" s="20"/>
    </row>
    <row r="983" spans="1:4" ht="15.75" customHeight="1" x14ac:dyDescent="0.25">
      <c r="A983" s="19"/>
      <c r="B983" s="19"/>
      <c r="C983" s="19"/>
      <c r="D983" s="20"/>
    </row>
    <row r="984" spans="1:4" ht="15.75" customHeight="1" x14ac:dyDescent="0.25">
      <c r="A984" s="19"/>
      <c r="B984" s="19"/>
      <c r="C984" s="19"/>
      <c r="D984" s="20"/>
    </row>
    <row r="985" spans="1:4" ht="15.75" customHeight="1" x14ac:dyDescent="0.25">
      <c r="A985" s="19"/>
      <c r="B985" s="19"/>
      <c r="C985" s="19"/>
      <c r="D985" s="20"/>
    </row>
    <row r="986" spans="1:4" ht="15.75" customHeight="1" x14ac:dyDescent="0.25">
      <c r="A986" s="19"/>
      <c r="B986" s="19"/>
      <c r="C986" s="19"/>
      <c r="D986" s="20"/>
    </row>
    <row r="987" spans="1:4" ht="15.75" customHeight="1" x14ac:dyDescent="0.25">
      <c r="A987" s="19"/>
      <c r="B987" s="19"/>
      <c r="C987" s="19"/>
      <c r="D987" s="20"/>
    </row>
    <row r="988" spans="1:4" ht="15.75" customHeight="1" x14ac:dyDescent="0.25">
      <c r="A988" s="19"/>
      <c r="B988" s="19"/>
      <c r="C988" s="19"/>
      <c r="D988" s="20"/>
    </row>
    <row r="989" spans="1:4" ht="15.75" customHeight="1" x14ac:dyDescent="0.25">
      <c r="A989" s="19"/>
      <c r="B989" s="19"/>
      <c r="C989" s="19"/>
      <c r="D989" s="20"/>
    </row>
    <row r="990" spans="1:4" ht="15.75" customHeight="1" x14ac:dyDescent="0.25">
      <c r="A990" s="19"/>
      <c r="B990" s="19"/>
      <c r="C990" s="19"/>
      <c r="D990" s="20"/>
    </row>
    <row r="991" spans="1:4" ht="15.75" customHeight="1" x14ac:dyDescent="0.25">
      <c r="A991" s="19"/>
      <c r="B991" s="19"/>
      <c r="C991" s="19"/>
      <c r="D991" s="20"/>
    </row>
    <row r="992" spans="1:4" ht="15.75" customHeight="1" x14ac:dyDescent="0.25">
      <c r="A992" s="19"/>
      <c r="B992" s="19"/>
      <c r="C992" s="19"/>
      <c r="D992" s="20"/>
    </row>
    <row r="993" spans="1:4" ht="15.75" customHeight="1" x14ac:dyDescent="0.25">
      <c r="A993" s="19"/>
      <c r="B993" s="19"/>
      <c r="C993" s="19"/>
      <c r="D993" s="20"/>
    </row>
    <row r="994" spans="1:4" ht="15.75" customHeight="1" x14ac:dyDescent="0.25">
      <c r="A994" s="19"/>
      <c r="B994" s="19"/>
      <c r="C994" s="19"/>
      <c r="D994" s="20"/>
    </row>
    <row r="995" spans="1:4" ht="15.75" customHeight="1" x14ac:dyDescent="0.25">
      <c r="A995" s="19"/>
      <c r="B995" s="19"/>
      <c r="C995" s="19"/>
      <c r="D995" s="20"/>
    </row>
    <row r="996" spans="1:4" ht="15.75" customHeight="1" x14ac:dyDescent="0.25">
      <c r="A996" s="19"/>
      <c r="B996" s="19"/>
      <c r="C996" s="19"/>
      <c r="D996" s="20"/>
    </row>
    <row r="997" spans="1:4" ht="15.75" customHeight="1" x14ac:dyDescent="0.25">
      <c r="A997" s="19"/>
      <c r="B997" s="19"/>
      <c r="C997" s="19"/>
      <c r="D997" s="20"/>
    </row>
    <row r="998" spans="1:4" ht="15.75" customHeight="1" x14ac:dyDescent="0.25">
      <c r="A998" s="19"/>
      <c r="B998" s="19"/>
      <c r="C998" s="19"/>
      <c r="D998" s="20"/>
    </row>
    <row r="999" spans="1:4" ht="15.75" customHeight="1" x14ac:dyDescent="0.25">
      <c r="A999" s="19"/>
      <c r="B999" s="19"/>
      <c r="C999" s="19"/>
      <c r="D999" s="20"/>
    </row>
    <row r="1000" spans="1:4" ht="15.75" customHeight="1" x14ac:dyDescent="0.25">
      <c r="A1000" s="19"/>
      <c r="B1000" s="19"/>
      <c r="C1000" s="19"/>
      <c r="D1000" s="20"/>
    </row>
  </sheetData>
  <sortState xmlns:xlrd2="http://schemas.microsoft.com/office/spreadsheetml/2017/richdata2" ref="A4:Z127">
    <sortCondition ref="B4:B127"/>
  </sortState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1CF3-417F-4119-94D1-4BB54E2C89C5}">
  <dimension ref="A1:M127"/>
  <sheetViews>
    <sheetView topLeftCell="A19" workbookViewId="0">
      <selection activeCell="A7" sqref="A7"/>
    </sheetView>
  </sheetViews>
  <sheetFormatPr defaultColWidth="8.77734375" defaultRowHeight="15" x14ac:dyDescent="0.25"/>
  <cols>
    <col min="1" max="1" width="9.33203125" style="5" bestFit="1" customWidth="1"/>
    <col min="2" max="2" width="26.109375" style="4" customWidth="1"/>
    <col min="3" max="3" width="12.44140625" style="5" bestFit="1" customWidth="1"/>
    <col min="4" max="4" width="75.77734375" style="4" customWidth="1"/>
    <col min="5" max="5" width="14.21875" style="5" bestFit="1" customWidth="1"/>
    <col min="6" max="6" width="17.21875" style="5" bestFit="1" customWidth="1"/>
    <col min="7" max="7" width="9.88671875" style="5" bestFit="1" customWidth="1"/>
    <col min="8" max="8" width="22.6640625" style="5" bestFit="1" customWidth="1"/>
    <col min="9" max="9" width="22.33203125" style="5" bestFit="1" customWidth="1"/>
    <col min="10" max="10" width="15.21875" style="5" bestFit="1" customWidth="1"/>
    <col min="11" max="11" width="16" style="5" bestFit="1" customWidth="1"/>
    <col min="12" max="12" width="10.88671875" style="5" customWidth="1"/>
    <col min="13" max="13" width="18.109375" style="5" bestFit="1" customWidth="1"/>
    <col min="14" max="16384" width="8.77734375" style="5"/>
  </cols>
  <sheetData>
    <row r="1" spans="1:13" ht="18.75" x14ac:dyDescent="0.3">
      <c r="A1" s="98" t="s">
        <v>1260</v>
      </c>
    </row>
    <row r="2" spans="1:13" s="65" customFormat="1" x14ac:dyDescent="0.25">
      <c r="B2" s="91"/>
      <c r="D2" s="91"/>
      <c r="E2" s="142" t="s">
        <v>903</v>
      </c>
      <c r="F2" s="142"/>
      <c r="G2" s="142"/>
      <c r="H2" s="142"/>
      <c r="I2" s="142"/>
      <c r="J2" s="142"/>
      <c r="K2" s="142"/>
    </row>
    <row r="3" spans="1:13" s="94" customFormat="1" x14ac:dyDescent="0.25">
      <c r="A3" s="92" t="s">
        <v>795</v>
      </c>
      <c r="B3" s="93" t="s">
        <v>7</v>
      </c>
      <c r="C3" s="92" t="s">
        <v>904</v>
      </c>
      <c r="D3" s="93" t="s">
        <v>905</v>
      </c>
      <c r="E3" s="92" t="s">
        <v>906</v>
      </c>
      <c r="F3" s="92" t="s">
        <v>907</v>
      </c>
      <c r="G3" s="92" t="s">
        <v>908</v>
      </c>
      <c r="H3" s="92" t="s">
        <v>909</v>
      </c>
      <c r="I3" s="92" t="s">
        <v>910</v>
      </c>
      <c r="J3" s="92" t="s">
        <v>911</v>
      </c>
      <c r="K3" s="92" t="s">
        <v>912</v>
      </c>
      <c r="L3" s="92" t="s">
        <v>913</v>
      </c>
      <c r="M3" s="92" t="s">
        <v>914</v>
      </c>
    </row>
    <row r="4" spans="1:13" x14ac:dyDescent="0.25">
      <c r="A4" s="16" t="s">
        <v>135</v>
      </c>
      <c r="B4" s="17" t="s">
        <v>812</v>
      </c>
      <c r="C4" s="4" t="s">
        <v>1093</v>
      </c>
      <c r="D4" s="7" t="s">
        <v>1094</v>
      </c>
      <c r="E4" s="8">
        <v>61.992328000000001</v>
      </c>
      <c r="F4" s="8">
        <v>62.999603999999998</v>
      </c>
      <c r="G4" s="8">
        <v>60.985050999999999</v>
      </c>
      <c r="H4" s="8">
        <v>98.9</v>
      </c>
      <c r="I4" s="8">
        <v>61.33</v>
      </c>
      <c r="J4" s="9" t="s">
        <v>923</v>
      </c>
      <c r="K4" s="9" t="s">
        <v>918</v>
      </c>
      <c r="L4" s="6" t="s">
        <v>662</v>
      </c>
      <c r="M4" s="5" t="s">
        <v>919</v>
      </c>
    </row>
    <row r="5" spans="1:13" x14ac:dyDescent="0.25">
      <c r="A5" s="16" t="s">
        <v>68</v>
      </c>
      <c r="B5" s="6" t="s">
        <v>895</v>
      </c>
      <c r="C5" s="4" t="s">
        <v>1100</v>
      </c>
      <c r="D5" s="7" t="s">
        <v>70</v>
      </c>
      <c r="E5" s="8">
        <v>113.992864</v>
      </c>
      <c r="F5" s="8">
        <v>115.00014</v>
      </c>
      <c r="G5" s="8">
        <v>112.985587</v>
      </c>
      <c r="H5" s="8">
        <v>62.62</v>
      </c>
      <c r="I5" s="8">
        <v>53.49</v>
      </c>
      <c r="J5" s="9" t="s">
        <v>917</v>
      </c>
      <c r="K5" s="9" t="s">
        <v>966</v>
      </c>
      <c r="L5" s="6" t="s">
        <v>1101</v>
      </c>
      <c r="M5" s="5" t="s">
        <v>926</v>
      </c>
    </row>
    <row r="6" spans="1:13" x14ac:dyDescent="0.25">
      <c r="A6" s="16" t="s">
        <v>352</v>
      </c>
      <c r="B6" s="6" t="s">
        <v>892</v>
      </c>
      <c r="C6" s="4" t="s">
        <v>1111</v>
      </c>
      <c r="D6" s="7" t="s">
        <v>354</v>
      </c>
      <c r="E6" s="8">
        <v>129.91438299999999</v>
      </c>
      <c r="F6" s="10">
        <v>130.92166</v>
      </c>
      <c r="G6" s="8">
        <v>128.907107</v>
      </c>
      <c r="H6" s="8">
        <v>192.15</v>
      </c>
      <c r="I6" s="8">
        <v>238.2</v>
      </c>
      <c r="J6" s="9" t="s">
        <v>923</v>
      </c>
      <c r="K6" s="9" t="s">
        <v>918</v>
      </c>
      <c r="L6" s="6" t="s">
        <v>662</v>
      </c>
      <c r="M6" s="5" t="s">
        <v>919</v>
      </c>
    </row>
    <row r="7" spans="1:13" x14ac:dyDescent="0.25">
      <c r="A7" s="16" t="s">
        <v>630</v>
      </c>
      <c r="B7" s="6" t="s">
        <v>845</v>
      </c>
      <c r="C7" s="4" t="s">
        <v>1118</v>
      </c>
      <c r="D7" s="7" t="s">
        <v>1119</v>
      </c>
      <c r="E7" s="8">
        <v>250.02997999999999</v>
      </c>
      <c r="F7" s="8">
        <v>251.03725600000001</v>
      </c>
      <c r="G7" s="8">
        <v>249.02270300000001</v>
      </c>
      <c r="H7" s="8">
        <v>462.43</v>
      </c>
      <c r="I7" s="8">
        <v>380.63</v>
      </c>
      <c r="J7" s="9" t="s">
        <v>917</v>
      </c>
      <c r="K7" s="9" t="s">
        <v>966</v>
      </c>
      <c r="L7" s="6" t="s">
        <v>1120</v>
      </c>
      <c r="M7" s="5" t="s">
        <v>926</v>
      </c>
    </row>
    <row r="8" spans="1:13" x14ac:dyDescent="0.25">
      <c r="A8" s="16" t="s">
        <v>667</v>
      </c>
      <c r="B8" s="6" t="s">
        <v>140</v>
      </c>
      <c r="C8" s="4" t="s">
        <v>1127</v>
      </c>
      <c r="D8" s="7" t="s">
        <v>1128</v>
      </c>
      <c r="E8" s="8">
        <v>182.99901399999999</v>
      </c>
      <c r="F8" s="8">
        <v>184.00629000000001</v>
      </c>
      <c r="G8" s="8">
        <v>181.991737</v>
      </c>
      <c r="H8" s="8">
        <v>99.26</v>
      </c>
      <c r="I8" s="8">
        <v>110.93</v>
      </c>
      <c r="J8" s="9" t="s">
        <v>921</v>
      </c>
      <c r="K8" s="9" t="s">
        <v>918</v>
      </c>
      <c r="L8" s="6" t="s">
        <v>1129</v>
      </c>
      <c r="M8" s="5" t="s">
        <v>926</v>
      </c>
    </row>
    <row r="9" spans="1:13" x14ac:dyDescent="0.25">
      <c r="A9" s="16" t="s">
        <v>515</v>
      </c>
      <c r="B9" s="6" t="s">
        <v>842</v>
      </c>
      <c r="C9" s="4" t="s">
        <v>1130</v>
      </c>
      <c r="D9" s="7" t="s">
        <v>1131</v>
      </c>
      <c r="E9" s="8">
        <v>370.02932816800001</v>
      </c>
      <c r="F9" s="8"/>
      <c r="G9" s="8"/>
      <c r="H9" s="8">
        <v>277.05878694592298</v>
      </c>
      <c r="I9" s="8">
        <v>194.6183</v>
      </c>
      <c r="J9" s="9" t="s">
        <v>921</v>
      </c>
      <c r="K9" s="9" t="s">
        <v>966</v>
      </c>
      <c r="L9" s="6" t="s">
        <v>662</v>
      </c>
      <c r="M9" s="5" t="s">
        <v>919</v>
      </c>
    </row>
    <row r="10" spans="1:13" ht="14.45" customHeight="1" x14ac:dyDescent="0.25">
      <c r="A10" s="16" t="s">
        <v>291</v>
      </c>
      <c r="B10" s="6" t="s">
        <v>832</v>
      </c>
      <c r="C10" s="4" t="s">
        <v>1025</v>
      </c>
      <c r="D10" s="7" t="s">
        <v>1026</v>
      </c>
      <c r="E10" s="8">
        <v>344.075165368</v>
      </c>
      <c r="F10" s="8">
        <v>345.08240000000001</v>
      </c>
      <c r="G10" s="8">
        <v>343.06790000000001</v>
      </c>
      <c r="H10" s="8" t="s">
        <v>662</v>
      </c>
      <c r="I10" s="8" t="s">
        <v>662</v>
      </c>
      <c r="J10" s="9" t="s">
        <v>923</v>
      </c>
      <c r="K10" s="9" t="s">
        <v>918</v>
      </c>
      <c r="L10" s="6" t="s">
        <v>662</v>
      </c>
      <c r="M10" s="5" t="s">
        <v>919</v>
      </c>
    </row>
    <row r="11" spans="1:13" ht="14.45" customHeight="1" x14ac:dyDescent="0.25">
      <c r="A11" s="16" t="s">
        <v>1028</v>
      </c>
      <c r="B11" s="6" t="s">
        <v>809</v>
      </c>
      <c r="C11" s="4" t="s">
        <v>1027</v>
      </c>
      <c r="D11" s="7" t="s">
        <v>1029</v>
      </c>
      <c r="E11" s="8">
        <v>99.068414000000004</v>
      </c>
      <c r="F11" s="8">
        <v>100.07568999999999</v>
      </c>
      <c r="G11" s="8">
        <v>98.061137000000002</v>
      </c>
      <c r="H11" s="8">
        <v>209.92</v>
      </c>
      <c r="I11" s="8">
        <v>192.6</v>
      </c>
      <c r="J11" s="9" t="s">
        <v>923</v>
      </c>
      <c r="K11" s="9" t="s">
        <v>918</v>
      </c>
      <c r="L11" s="6" t="s">
        <v>662</v>
      </c>
      <c r="M11" s="5" t="s">
        <v>919</v>
      </c>
    </row>
    <row r="12" spans="1:13" ht="13.9" customHeight="1" x14ac:dyDescent="0.25">
      <c r="A12" s="5" t="s">
        <v>553</v>
      </c>
      <c r="B12" s="6" t="s">
        <v>554</v>
      </c>
      <c r="C12" s="4" t="s">
        <v>915</v>
      </c>
      <c r="D12" s="7" t="s">
        <v>916</v>
      </c>
      <c r="E12" s="8">
        <v>156.993056</v>
      </c>
      <c r="F12" s="8">
        <v>158.00033300000001</v>
      </c>
      <c r="G12" s="8">
        <v>155.98578000000001</v>
      </c>
      <c r="H12" s="8">
        <v>512.74</v>
      </c>
      <c r="I12" s="8">
        <v>365.59</v>
      </c>
      <c r="J12" s="9" t="s">
        <v>917</v>
      </c>
      <c r="K12" s="9" t="s">
        <v>918</v>
      </c>
      <c r="L12" s="6" t="s">
        <v>662</v>
      </c>
      <c r="M12" s="5" t="s">
        <v>919</v>
      </c>
    </row>
    <row r="13" spans="1:13" ht="15" customHeight="1" x14ac:dyDescent="0.25">
      <c r="A13" s="5" t="s">
        <v>508</v>
      </c>
      <c r="B13" s="6" t="s">
        <v>850</v>
      </c>
      <c r="C13" s="4" t="s">
        <v>920</v>
      </c>
      <c r="D13" s="7" t="s">
        <v>510</v>
      </c>
      <c r="E13" s="8">
        <v>108.0939</v>
      </c>
      <c r="F13" s="8">
        <v>109.10117700000001</v>
      </c>
      <c r="G13" s="8">
        <v>107.086624</v>
      </c>
      <c r="H13" s="8">
        <v>510.78</v>
      </c>
      <c r="I13" s="8">
        <v>526.41</v>
      </c>
      <c r="J13" s="9" t="s">
        <v>921</v>
      </c>
      <c r="K13" s="9" t="s">
        <v>918</v>
      </c>
      <c r="L13" s="6" t="s">
        <v>662</v>
      </c>
      <c r="M13" s="5" t="s">
        <v>919</v>
      </c>
    </row>
    <row r="14" spans="1:13" ht="14.45" customHeight="1" x14ac:dyDescent="0.25">
      <c r="A14" s="5" t="s">
        <v>249</v>
      </c>
      <c r="B14" s="6" t="s">
        <v>851</v>
      </c>
      <c r="C14" s="4" t="s">
        <v>922</v>
      </c>
      <c r="D14" s="7" t="s">
        <v>251</v>
      </c>
      <c r="E14" s="8">
        <v>105.057849</v>
      </c>
      <c r="F14" s="8">
        <v>106.06512600000001</v>
      </c>
      <c r="G14" s="8">
        <v>104.050573</v>
      </c>
      <c r="H14" s="8">
        <v>171.12</v>
      </c>
      <c r="I14" s="8">
        <v>232.35</v>
      </c>
      <c r="J14" s="9" t="s">
        <v>923</v>
      </c>
      <c r="K14" s="9" t="s">
        <v>918</v>
      </c>
      <c r="L14" s="6" t="s">
        <v>662</v>
      </c>
      <c r="M14" s="5" t="s">
        <v>919</v>
      </c>
    </row>
    <row r="15" spans="1:13" ht="12.6" customHeight="1" x14ac:dyDescent="0.25">
      <c r="A15" s="5" t="s">
        <v>252</v>
      </c>
      <c r="B15" s="6" t="s">
        <v>880</v>
      </c>
      <c r="C15" s="4" t="s">
        <v>924</v>
      </c>
      <c r="D15" s="7" t="s">
        <v>254</v>
      </c>
      <c r="E15" s="8">
        <v>107.073499</v>
      </c>
      <c r="F15" s="8">
        <v>108.080776</v>
      </c>
      <c r="G15" s="8">
        <v>106.06622299999999</v>
      </c>
      <c r="H15" s="8">
        <v>203.19</v>
      </c>
      <c r="I15" s="8">
        <v>263.69</v>
      </c>
      <c r="J15" s="9" t="s">
        <v>923</v>
      </c>
      <c r="K15" s="9" t="s">
        <v>918</v>
      </c>
      <c r="L15" s="6" t="s">
        <v>925</v>
      </c>
      <c r="M15" s="5" t="s">
        <v>926</v>
      </c>
    </row>
    <row r="16" spans="1:13" x14ac:dyDescent="0.25">
      <c r="A16" s="5" t="s">
        <v>255</v>
      </c>
      <c r="B16" s="6" t="s">
        <v>815</v>
      </c>
      <c r="C16" s="4" t="s">
        <v>927</v>
      </c>
      <c r="D16" s="7" t="s">
        <v>257</v>
      </c>
      <c r="E16" s="8">
        <v>140.10619600000001</v>
      </c>
      <c r="F16" s="8">
        <v>141.113473</v>
      </c>
      <c r="G16" s="8">
        <v>139.09891999999999</v>
      </c>
      <c r="H16" s="8">
        <v>177.91</v>
      </c>
      <c r="I16" s="8">
        <v>329.49</v>
      </c>
      <c r="J16" s="9" t="s">
        <v>923</v>
      </c>
      <c r="K16" s="9" t="s">
        <v>928</v>
      </c>
      <c r="L16" s="6" t="s">
        <v>929</v>
      </c>
      <c r="M16" s="5" t="s">
        <v>926</v>
      </c>
    </row>
    <row r="17" spans="1:13" ht="14.45" customHeight="1" x14ac:dyDescent="0.25">
      <c r="A17" s="5" t="s">
        <v>592</v>
      </c>
      <c r="B17" s="6" t="s">
        <v>843</v>
      </c>
      <c r="C17" s="4" t="s">
        <v>930</v>
      </c>
      <c r="D17" s="7" t="s">
        <v>931</v>
      </c>
      <c r="E17" s="8">
        <v>198.11569800000001</v>
      </c>
      <c r="F17" s="8">
        <v>199.122975</v>
      </c>
      <c r="G17" s="8">
        <v>197.10842199999999</v>
      </c>
      <c r="H17" s="8">
        <v>305.75</v>
      </c>
      <c r="I17" s="8">
        <v>417.23</v>
      </c>
      <c r="J17" s="9" t="s">
        <v>923</v>
      </c>
      <c r="K17" s="9" t="s">
        <v>918</v>
      </c>
      <c r="L17" s="6" t="s">
        <v>662</v>
      </c>
      <c r="M17" s="5" t="s">
        <v>919</v>
      </c>
    </row>
    <row r="18" spans="1:13" x14ac:dyDescent="0.25">
      <c r="A18" s="5" t="s">
        <v>87</v>
      </c>
      <c r="B18" s="6" t="s">
        <v>822</v>
      </c>
      <c r="C18" s="4" t="s">
        <v>932</v>
      </c>
      <c r="D18" s="7" t="s">
        <v>89</v>
      </c>
      <c r="E18" s="8">
        <v>211.11094700000001</v>
      </c>
      <c r="F18" s="8">
        <v>212.118224</v>
      </c>
      <c r="G18" s="8">
        <v>210.10367099999999</v>
      </c>
      <c r="H18" s="8">
        <v>284.14999999999998</v>
      </c>
      <c r="I18" s="8">
        <v>233.89</v>
      </c>
      <c r="J18" s="9" t="s">
        <v>921</v>
      </c>
      <c r="K18" s="9" t="s">
        <v>918</v>
      </c>
      <c r="L18" s="6" t="s">
        <v>933</v>
      </c>
      <c r="M18" s="5" t="s">
        <v>926</v>
      </c>
    </row>
    <row r="19" spans="1:13" ht="12" customHeight="1" x14ac:dyDescent="0.25">
      <c r="A19" s="5" t="s">
        <v>258</v>
      </c>
      <c r="B19" s="6" t="s">
        <v>821</v>
      </c>
      <c r="C19" s="4" t="s">
        <v>934</v>
      </c>
      <c r="D19" s="7" t="s">
        <v>260</v>
      </c>
      <c r="E19" s="8">
        <v>228.07211899999999</v>
      </c>
      <c r="F19" s="8">
        <v>229.079396</v>
      </c>
      <c r="G19" s="8">
        <v>227.064843</v>
      </c>
      <c r="H19" s="8">
        <v>571.29999999999995</v>
      </c>
      <c r="I19" s="8">
        <v>388.7</v>
      </c>
      <c r="J19" s="9" t="s">
        <v>921</v>
      </c>
      <c r="K19" s="9" t="s">
        <v>918</v>
      </c>
      <c r="L19" s="6" t="s">
        <v>662</v>
      </c>
      <c r="M19" s="5" t="s">
        <v>919</v>
      </c>
    </row>
    <row r="20" spans="1:13" ht="12" customHeight="1" x14ac:dyDescent="0.25">
      <c r="A20" s="5" t="s">
        <v>597</v>
      </c>
      <c r="B20" s="6" t="s">
        <v>883</v>
      </c>
      <c r="C20" s="4" t="s">
        <v>935</v>
      </c>
      <c r="D20" s="7" t="s">
        <v>936</v>
      </c>
      <c r="E20" s="8">
        <v>151.06332900000001</v>
      </c>
      <c r="F20" s="8">
        <v>152.070605</v>
      </c>
      <c r="G20" s="8">
        <v>150.05605199999999</v>
      </c>
      <c r="H20" s="8">
        <v>237.01</v>
      </c>
      <c r="I20" s="8">
        <v>221.27</v>
      </c>
      <c r="J20" s="9" t="s">
        <v>921</v>
      </c>
      <c r="K20" s="9" t="s">
        <v>928</v>
      </c>
      <c r="L20" s="9" t="s">
        <v>937</v>
      </c>
    </row>
    <row r="21" spans="1:13" ht="12.6" customHeight="1" x14ac:dyDescent="0.25">
      <c r="A21" s="5" t="s">
        <v>90</v>
      </c>
      <c r="B21" s="6" t="s">
        <v>91</v>
      </c>
      <c r="C21" s="4" t="s">
        <v>938</v>
      </c>
      <c r="D21" s="7" t="s">
        <v>93</v>
      </c>
      <c r="E21" s="8">
        <v>185.867976</v>
      </c>
      <c r="F21" s="8">
        <v>186.87525199999999</v>
      </c>
      <c r="G21" s="8">
        <v>184.86069900000001</v>
      </c>
      <c r="H21" s="8">
        <v>365.43</v>
      </c>
      <c r="I21" s="8">
        <v>190.83</v>
      </c>
      <c r="J21" s="9" t="s">
        <v>923</v>
      </c>
      <c r="K21" s="9" t="s">
        <v>918</v>
      </c>
      <c r="L21" s="6" t="s">
        <v>662</v>
      </c>
      <c r="M21" s="5" t="s">
        <v>919</v>
      </c>
    </row>
    <row r="22" spans="1:13" x14ac:dyDescent="0.25">
      <c r="A22" s="5" t="s">
        <v>663</v>
      </c>
      <c r="B22" s="6" t="s">
        <v>356</v>
      </c>
      <c r="C22" s="4" t="s">
        <v>939</v>
      </c>
      <c r="D22" s="7" t="s">
        <v>358</v>
      </c>
      <c r="E22" s="8">
        <v>97.969005999999993</v>
      </c>
      <c r="F22" s="8">
        <v>98.976281999999998</v>
      </c>
      <c r="G22" s="8">
        <v>96.961729000000005</v>
      </c>
      <c r="H22" s="8">
        <v>394.07</v>
      </c>
      <c r="I22" s="8">
        <v>174.98</v>
      </c>
      <c r="J22" s="9" t="s">
        <v>923</v>
      </c>
      <c r="K22" s="9" t="s">
        <v>918</v>
      </c>
      <c r="L22" s="6" t="s">
        <v>662</v>
      </c>
      <c r="M22" s="5" t="s">
        <v>919</v>
      </c>
    </row>
    <row r="23" spans="1:13" x14ac:dyDescent="0.25">
      <c r="A23" s="5" t="s">
        <v>177</v>
      </c>
      <c r="B23" s="6" t="s">
        <v>873</v>
      </c>
      <c r="C23" s="4" t="s">
        <v>940</v>
      </c>
      <c r="D23" s="7" t="s">
        <v>941</v>
      </c>
      <c r="E23" s="8">
        <v>162.08961825599999</v>
      </c>
      <c r="F23" s="8">
        <v>163.09690000000001</v>
      </c>
      <c r="G23" s="8">
        <v>161.0823</v>
      </c>
      <c r="H23" s="8" t="s">
        <v>662</v>
      </c>
      <c r="I23" s="8" t="s">
        <v>662</v>
      </c>
      <c r="J23" s="9" t="s">
        <v>923</v>
      </c>
      <c r="K23" s="9" t="s">
        <v>918</v>
      </c>
      <c r="L23" s="6" t="s">
        <v>662</v>
      </c>
      <c r="M23" s="5" t="s">
        <v>919</v>
      </c>
    </row>
    <row r="24" spans="1:13" x14ac:dyDescent="0.25">
      <c r="A24" s="5" t="s">
        <v>261</v>
      </c>
      <c r="B24" s="6" t="s">
        <v>866</v>
      </c>
      <c r="C24" s="4" t="s">
        <v>942</v>
      </c>
      <c r="D24" s="7" t="s">
        <v>943</v>
      </c>
      <c r="E24" s="8">
        <v>210.10209599999999</v>
      </c>
      <c r="F24" s="8">
        <v>211.10937200000001</v>
      </c>
      <c r="G24" s="8">
        <v>209.094819</v>
      </c>
      <c r="H24" s="8">
        <v>379.33</v>
      </c>
      <c r="I24" s="8">
        <v>336.4</v>
      </c>
      <c r="J24" s="9" t="s">
        <v>923</v>
      </c>
      <c r="K24" s="9" t="s">
        <v>928</v>
      </c>
      <c r="L24" s="6" t="s">
        <v>944</v>
      </c>
      <c r="M24" s="5" t="s">
        <v>926</v>
      </c>
    </row>
    <row r="25" spans="1:13" x14ac:dyDescent="0.25">
      <c r="A25" s="5" t="s">
        <v>94</v>
      </c>
      <c r="B25" s="6" t="s">
        <v>867</v>
      </c>
      <c r="C25" s="4" t="s">
        <v>945</v>
      </c>
      <c r="D25" s="7" t="s">
        <v>946</v>
      </c>
      <c r="E25" s="8">
        <v>102.104465</v>
      </c>
      <c r="F25" s="8">
        <v>103.11174200000001</v>
      </c>
      <c r="G25" s="8">
        <v>101.097189</v>
      </c>
      <c r="H25" s="8">
        <v>490.17</v>
      </c>
      <c r="I25" s="8">
        <v>353.41</v>
      </c>
      <c r="J25" s="9" t="s">
        <v>917</v>
      </c>
      <c r="K25" s="9" t="s">
        <v>918</v>
      </c>
      <c r="L25" s="6" t="s">
        <v>662</v>
      </c>
      <c r="M25" s="5" t="s">
        <v>919</v>
      </c>
    </row>
    <row r="26" spans="1:13" x14ac:dyDescent="0.25">
      <c r="A26" s="5" t="s">
        <v>264</v>
      </c>
      <c r="B26" s="6" t="s">
        <v>841</v>
      </c>
      <c r="C26" s="4" t="s">
        <v>947</v>
      </c>
      <c r="D26" s="7" t="s">
        <v>948</v>
      </c>
      <c r="E26" s="8">
        <v>127.018877</v>
      </c>
      <c r="F26" s="8">
        <v>128.02615299999999</v>
      </c>
      <c r="G26" s="8">
        <v>126.0116</v>
      </c>
      <c r="H26" s="8">
        <v>265.5</v>
      </c>
      <c r="I26" s="8">
        <v>244.7</v>
      </c>
      <c r="J26" s="9" t="s">
        <v>923</v>
      </c>
      <c r="K26" s="9" t="s">
        <v>928</v>
      </c>
      <c r="L26" s="6" t="s">
        <v>662</v>
      </c>
      <c r="M26" s="5" t="s">
        <v>919</v>
      </c>
    </row>
    <row r="27" spans="1:13" x14ac:dyDescent="0.25">
      <c r="A27" s="5" t="s">
        <v>532</v>
      </c>
      <c r="B27" s="6" t="s">
        <v>1175</v>
      </c>
      <c r="C27" s="4" t="s">
        <v>949</v>
      </c>
      <c r="D27" s="7" t="s">
        <v>950</v>
      </c>
      <c r="E27" s="8">
        <v>120.0939</v>
      </c>
      <c r="F27" s="8">
        <v>121.10117700000001</v>
      </c>
      <c r="G27" s="8">
        <v>119.086624</v>
      </c>
      <c r="H27" s="8">
        <v>633.12</v>
      </c>
      <c r="I27" s="8">
        <v>430.84</v>
      </c>
      <c r="J27" s="9" t="s">
        <v>923</v>
      </c>
      <c r="K27" s="9" t="s">
        <v>918</v>
      </c>
      <c r="L27" s="6" t="s">
        <v>662</v>
      </c>
      <c r="M27" s="5" t="s">
        <v>919</v>
      </c>
    </row>
    <row r="28" spans="1:13" x14ac:dyDescent="0.25">
      <c r="A28" s="5" t="s">
        <v>12</v>
      </c>
      <c r="B28" s="6" t="s">
        <v>1174</v>
      </c>
      <c r="C28" s="4" t="s">
        <v>951</v>
      </c>
      <c r="D28" s="7" t="s">
        <v>952</v>
      </c>
      <c r="E28" s="8">
        <v>126.065394</v>
      </c>
      <c r="F28" s="8">
        <v>127.072671</v>
      </c>
      <c r="G28" s="8">
        <v>125.05811799999999</v>
      </c>
      <c r="H28" s="10">
        <v>-5.27</v>
      </c>
      <c r="I28" s="10">
        <v>-35.799999999999997</v>
      </c>
      <c r="J28" s="9" t="s">
        <v>923</v>
      </c>
      <c r="K28" s="9" t="s">
        <v>928</v>
      </c>
      <c r="L28" s="6" t="s">
        <v>953</v>
      </c>
      <c r="M28" s="11" t="s">
        <v>926</v>
      </c>
    </row>
    <row r="29" spans="1:13" x14ac:dyDescent="0.25">
      <c r="A29" s="5" t="s">
        <v>97</v>
      </c>
      <c r="B29" s="6" t="s">
        <v>813</v>
      </c>
      <c r="C29" s="4" t="s">
        <v>954</v>
      </c>
      <c r="D29" s="7" t="s">
        <v>24</v>
      </c>
      <c r="E29" s="8">
        <v>129.01744099999999</v>
      </c>
      <c r="F29" s="8">
        <v>130.02471700000001</v>
      </c>
      <c r="G29" s="8">
        <v>128.010165</v>
      </c>
      <c r="H29" s="8">
        <v>39.6</v>
      </c>
      <c r="I29" s="10">
        <v>-21.66</v>
      </c>
      <c r="J29" s="9" t="s">
        <v>921</v>
      </c>
      <c r="K29" s="9" t="s">
        <v>918</v>
      </c>
      <c r="L29" s="6" t="s">
        <v>662</v>
      </c>
      <c r="M29" s="5" t="s">
        <v>919</v>
      </c>
    </row>
    <row r="30" spans="1:13" x14ac:dyDescent="0.25">
      <c r="A30" s="5" t="s">
        <v>99</v>
      </c>
      <c r="B30" s="6" t="s">
        <v>100</v>
      </c>
      <c r="C30" s="4" t="s">
        <v>955</v>
      </c>
      <c r="D30" s="7" t="s">
        <v>102</v>
      </c>
      <c r="E30" s="10">
        <v>112.00797799999999</v>
      </c>
      <c r="F30" s="8">
        <v>113.015254</v>
      </c>
      <c r="G30" s="8">
        <v>111.00070100000001</v>
      </c>
      <c r="H30" s="8">
        <v>309.47000000000003</v>
      </c>
      <c r="I30" s="8">
        <v>275.83999999999997</v>
      </c>
      <c r="J30" s="9" t="s">
        <v>921</v>
      </c>
      <c r="K30" s="9" t="s">
        <v>918</v>
      </c>
      <c r="L30" s="6" t="s">
        <v>662</v>
      </c>
      <c r="M30" s="5" t="s">
        <v>919</v>
      </c>
    </row>
    <row r="31" spans="1:13" x14ac:dyDescent="0.25">
      <c r="A31" s="5" t="s">
        <v>535</v>
      </c>
      <c r="B31" s="6" t="s">
        <v>536</v>
      </c>
      <c r="C31" s="4" t="s">
        <v>956</v>
      </c>
      <c r="D31" s="7" t="s">
        <v>538</v>
      </c>
      <c r="E31" s="8">
        <v>155.93414100000001</v>
      </c>
      <c r="F31" s="8">
        <v>156.941417</v>
      </c>
      <c r="G31" s="8">
        <v>154.92686399999999</v>
      </c>
      <c r="H31" s="8">
        <v>423.22</v>
      </c>
      <c r="I31" s="8">
        <v>240.81</v>
      </c>
      <c r="J31" s="9" t="s">
        <v>923</v>
      </c>
      <c r="K31" s="9" t="s">
        <v>918</v>
      </c>
      <c r="L31" s="6" t="s">
        <v>662</v>
      </c>
      <c r="M31" s="5" t="s">
        <v>919</v>
      </c>
    </row>
    <row r="32" spans="1:13" x14ac:dyDescent="0.25">
      <c r="A32" s="5" t="s">
        <v>329</v>
      </c>
      <c r="B32" s="6" t="s">
        <v>846</v>
      </c>
      <c r="C32" s="4" t="s">
        <v>957</v>
      </c>
      <c r="D32" s="7" t="s">
        <v>958</v>
      </c>
      <c r="E32" s="8">
        <v>424.28335700000002</v>
      </c>
      <c r="F32" s="10">
        <v>425.29063400000001</v>
      </c>
      <c r="G32" s="8">
        <v>423.27608099999998</v>
      </c>
      <c r="H32" s="8">
        <v>838.77</v>
      </c>
      <c r="I32" s="8">
        <v>466.48</v>
      </c>
      <c r="J32" s="9" t="s">
        <v>923</v>
      </c>
      <c r="K32" s="9" t="s">
        <v>918</v>
      </c>
      <c r="L32" s="6" t="s">
        <v>662</v>
      </c>
      <c r="M32" s="5" t="s">
        <v>919</v>
      </c>
    </row>
    <row r="33" spans="1:13" x14ac:dyDescent="0.25">
      <c r="A33" s="5" t="s">
        <v>367</v>
      </c>
      <c r="B33" s="6" t="s">
        <v>858</v>
      </c>
      <c r="C33" s="4" t="s">
        <v>959</v>
      </c>
      <c r="D33" s="7" t="s">
        <v>369</v>
      </c>
      <c r="E33" s="8">
        <v>134.09429399999999</v>
      </c>
      <c r="F33" s="8">
        <v>135.10157100000001</v>
      </c>
      <c r="G33" s="8">
        <v>133.087018</v>
      </c>
      <c r="H33" s="8">
        <v>375.85</v>
      </c>
      <c r="I33" s="8">
        <v>322.25</v>
      </c>
      <c r="J33" s="9" t="s">
        <v>923</v>
      </c>
      <c r="K33" s="9" t="s">
        <v>918</v>
      </c>
      <c r="L33" s="6" t="s">
        <v>960</v>
      </c>
      <c r="M33" s="5" t="s">
        <v>926</v>
      </c>
    </row>
    <row r="34" spans="1:13" x14ac:dyDescent="0.25">
      <c r="A34" s="5" t="s">
        <v>431</v>
      </c>
      <c r="B34" s="6" t="s">
        <v>868</v>
      </c>
      <c r="C34" s="4" t="s">
        <v>961</v>
      </c>
      <c r="D34" s="7" t="s">
        <v>433</v>
      </c>
      <c r="E34" s="8">
        <v>46.041865000000001</v>
      </c>
      <c r="F34" s="8">
        <v>47.049140999999999</v>
      </c>
      <c r="G34" s="8">
        <v>45.034587999999999</v>
      </c>
      <c r="H34" s="8">
        <v>371.69</v>
      </c>
      <c r="I34" s="8">
        <v>75.010000000000005</v>
      </c>
      <c r="J34" s="9" t="s">
        <v>917</v>
      </c>
      <c r="K34" s="9" t="s">
        <v>918</v>
      </c>
      <c r="L34" s="6" t="s">
        <v>662</v>
      </c>
      <c r="M34" s="5" t="s">
        <v>919</v>
      </c>
    </row>
    <row r="35" spans="1:13" x14ac:dyDescent="0.25">
      <c r="A35" s="5" t="s">
        <v>387</v>
      </c>
      <c r="B35" s="6" t="s">
        <v>899</v>
      </c>
      <c r="C35" s="4" t="s">
        <v>962</v>
      </c>
      <c r="D35" s="7" t="s">
        <v>390</v>
      </c>
      <c r="E35" s="8">
        <v>283.95387799999997</v>
      </c>
      <c r="F35" s="8">
        <v>284.96115500000002</v>
      </c>
      <c r="G35" s="8">
        <v>282.94660199999998</v>
      </c>
      <c r="H35" s="8">
        <v>584.21</v>
      </c>
      <c r="I35" s="8">
        <v>724.4</v>
      </c>
      <c r="J35" s="9" t="s">
        <v>921</v>
      </c>
      <c r="K35" s="9" t="s">
        <v>918</v>
      </c>
      <c r="L35" s="6" t="s">
        <v>963</v>
      </c>
      <c r="M35" s="5" t="s">
        <v>926</v>
      </c>
    </row>
    <row r="36" spans="1:13" x14ac:dyDescent="0.25">
      <c r="A36" s="5" t="s">
        <v>484</v>
      </c>
      <c r="B36" s="6" t="s">
        <v>485</v>
      </c>
      <c r="C36" s="4" t="s">
        <v>964</v>
      </c>
      <c r="D36" s="7" t="s">
        <v>965</v>
      </c>
      <c r="E36" s="8">
        <v>327.77340299999997</v>
      </c>
      <c r="F36" s="8">
        <v>328.78068000000002</v>
      </c>
      <c r="G36" s="10">
        <v>326.76612699999998</v>
      </c>
      <c r="H36" s="8">
        <v>633.9</v>
      </c>
      <c r="I36" s="8">
        <v>695.88</v>
      </c>
      <c r="J36" s="9" t="s">
        <v>917</v>
      </c>
      <c r="K36" s="12" t="s">
        <v>966</v>
      </c>
      <c r="L36" s="6" t="s">
        <v>967</v>
      </c>
      <c r="M36" s="5" t="s">
        <v>926</v>
      </c>
    </row>
    <row r="37" spans="1:13" x14ac:dyDescent="0.25">
      <c r="A37" s="5" t="s">
        <v>103</v>
      </c>
      <c r="B37" s="6" t="s">
        <v>855</v>
      </c>
      <c r="C37" s="4" t="s">
        <v>968</v>
      </c>
      <c r="D37" s="7" t="s">
        <v>106</v>
      </c>
      <c r="E37" s="10">
        <v>182.07316499999999</v>
      </c>
      <c r="F37" s="8">
        <v>183.08044100000001</v>
      </c>
      <c r="G37" s="8">
        <v>181.065888</v>
      </c>
      <c r="H37" s="8">
        <v>625.05999999999995</v>
      </c>
      <c r="I37" s="8">
        <v>473.84</v>
      </c>
      <c r="J37" s="9" t="s">
        <v>923</v>
      </c>
      <c r="K37" s="9" t="s">
        <v>918</v>
      </c>
      <c r="L37" s="13" t="s">
        <v>969</v>
      </c>
      <c r="M37" s="5" t="s">
        <v>926</v>
      </c>
    </row>
    <row r="38" spans="1:13" x14ac:dyDescent="0.25">
      <c r="A38" s="5" t="s">
        <v>269</v>
      </c>
      <c r="B38" s="6" t="s">
        <v>819</v>
      </c>
      <c r="C38" s="4" t="s">
        <v>970</v>
      </c>
      <c r="D38" s="7" t="s">
        <v>971</v>
      </c>
      <c r="E38" s="8">
        <v>132.09389999999999</v>
      </c>
      <c r="F38" s="8">
        <v>133.10117700000001</v>
      </c>
      <c r="G38" s="8">
        <v>131.086624</v>
      </c>
      <c r="H38" s="8">
        <v>579.59</v>
      </c>
      <c r="I38" s="8">
        <v>546.76</v>
      </c>
      <c r="J38" s="9" t="s">
        <v>923</v>
      </c>
      <c r="K38" s="9" t="s">
        <v>918</v>
      </c>
      <c r="L38" s="6" t="s">
        <v>662</v>
      </c>
      <c r="M38" s="5" t="s">
        <v>919</v>
      </c>
    </row>
    <row r="39" spans="1:13" x14ac:dyDescent="0.25">
      <c r="A39" s="5" t="s">
        <v>539</v>
      </c>
      <c r="B39" s="6" t="s">
        <v>540</v>
      </c>
      <c r="C39" s="4" t="s">
        <v>972</v>
      </c>
      <c r="D39" s="7" t="s">
        <v>973</v>
      </c>
      <c r="E39" s="8">
        <v>129.057849</v>
      </c>
      <c r="F39" s="8">
        <v>130.06512599999999</v>
      </c>
      <c r="G39" s="8">
        <v>128.05057300000001</v>
      </c>
      <c r="H39" s="8">
        <v>212.93</v>
      </c>
      <c r="I39" s="8">
        <v>264.14999999999998</v>
      </c>
      <c r="J39" s="9" t="s">
        <v>923</v>
      </c>
      <c r="K39" s="9" t="s">
        <v>928</v>
      </c>
      <c r="L39" s="6" t="s">
        <v>974</v>
      </c>
      <c r="M39" s="5" t="s">
        <v>926</v>
      </c>
    </row>
    <row r="40" spans="1:13" x14ac:dyDescent="0.25">
      <c r="A40" s="5" t="s">
        <v>359</v>
      </c>
      <c r="B40" s="6" t="s">
        <v>360</v>
      </c>
      <c r="C40" s="4" t="s">
        <v>975</v>
      </c>
      <c r="D40" s="7" t="s">
        <v>976</v>
      </c>
      <c r="E40" s="8">
        <v>178.07825</v>
      </c>
      <c r="F40" s="8">
        <v>179.08552700000001</v>
      </c>
      <c r="G40" s="8">
        <v>177.07097400000001</v>
      </c>
      <c r="H40" s="8">
        <v>704.7</v>
      </c>
      <c r="I40" s="8">
        <v>551.66999999999996</v>
      </c>
      <c r="J40" s="9" t="s">
        <v>923</v>
      </c>
      <c r="K40" s="9" t="s">
        <v>918</v>
      </c>
      <c r="L40" s="6" t="s">
        <v>662</v>
      </c>
      <c r="M40" s="5" t="s">
        <v>919</v>
      </c>
    </row>
    <row r="41" spans="1:13" x14ac:dyDescent="0.25">
      <c r="A41" s="5" t="s">
        <v>470</v>
      </c>
      <c r="B41" s="6" t="s">
        <v>471</v>
      </c>
      <c r="C41" s="4" t="s">
        <v>977</v>
      </c>
      <c r="D41" s="7" t="s">
        <v>978</v>
      </c>
      <c r="E41" s="8">
        <v>179.93003300000001</v>
      </c>
      <c r="F41" s="8">
        <v>180.93731</v>
      </c>
      <c r="G41" s="8">
        <v>178.92275699999999</v>
      </c>
      <c r="H41" s="8">
        <v>579.58000000000004</v>
      </c>
      <c r="I41" s="8">
        <v>534.29</v>
      </c>
      <c r="J41" s="9" t="s">
        <v>921</v>
      </c>
      <c r="K41" s="9" t="s">
        <v>918</v>
      </c>
      <c r="L41" s="6" t="s">
        <v>662</v>
      </c>
      <c r="M41" s="5" t="s">
        <v>919</v>
      </c>
    </row>
    <row r="42" spans="1:13" x14ac:dyDescent="0.25">
      <c r="A42" s="5" t="s">
        <v>500</v>
      </c>
      <c r="B42" s="6" t="s">
        <v>501</v>
      </c>
      <c r="C42" s="4" t="s">
        <v>979</v>
      </c>
      <c r="D42" s="7" t="s">
        <v>980</v>
      </c>
      <c r="E42" s="8">
        <v>161.96392</v>
      </c>
      <c r="F42" s="8">
        <v>162.97119699999999</v>
      </c>
      <c r="G42" s="8">
        <v>160.95664400000001</v>
      </c>
      <c r="H42" s="8">
        <v>465.38</v>
      </c>
      <c r="I42" s="8">
        <v>392.56</v>
      </c>
      <c r="J42" s="9" t="s">
        <v>921</v>
      </c>
      <c r="K42" s="9" t="s">
        <v>918</v>
      </c>
      <c r="L42" s="6" t="s">
        <v>981</v>
      </c>
      <c r="M42" s="5" t="s">
        <v>926</v>
      </c>
    </row>
    <row r="43" spans="1:13" x14ac:dyDescent="0.25">
      <c r="A43" s="5" t="s">
        <v>600</v>
      </c>
      <c r="B43" s="6" t="s">
        <v>886</v>
      </c>
      <c r="C43" s="4" t="s">
        <v>982</v>
      </c>
      <c r="D43" s="7" t="s">
        <v>983</v>
      </c>
      <c r="E43" s="8">
        <v>173.01466400000001</v>
      </c>
      <c r="F43" s="8">
        <v>174.02194</v>
      </c>
      <c r="G43" s="8">
        <v>172.00738699999999</v>
      </c>
      <c r="H43" s="8">
        <v>119.3</v>
      </c>
      <c r="I43" s="8">
        <v>128.18</v>
      </c>
      <c r="J43" s="9" t="s">
        <v>921</v>
      </c>
      <c r="K43" s="9" t="s">
        <v>918</v>
      </c>
      <c r="L43" s="6" t="s">
        <v>984</v>
      </c>
      <c r="M43" s="5" t="s">
        <v>926</v>
      </c>
    </row>
    <row r="44" spans="1:13" x14ac:dyDescent="0.25">
      <c r="A44" s="5" t="s">
        <v>191</v>
      </c>
      <c r="B44" s="6" t="s">
        <v>192</v>
      </c>
      <c r="C44" s="4" t="s">
        <v>985</v>
      </c>
      <c r="D44" s="7" t="s">
        <v>986</v>
      </c>
      <c r="E44" s="8">
        <v>109.052764</v>
      </c>
      <c r="F44" s="8">
        <v>110.06004</v>
      </c>
      <c r="G44" s="8">
        <v>108.04548699999999</v>
      </c>
      <c r="H44" s="8">
        <v>68.62</v>
      </c>
      <c r="I44" s="8">
        <v>165.62</v>
      </c>
      <c r="J44" s="9" t="s">
        <v>921</v>
      </c>
      <c r="K44" s="9" t="s">
        <v>918</v>
      </c>
      <c r="L44" s="6" t="s">
        <v>987</v>
      </c>
      <c r="M44" s="5" t="s">
        <v>926</v>
      </c>
    </row>
    <row r="45" spans="1:13" x14ac:dyDescent="0.25">
      <c r="A45" s="5" t="s">
        <v>33</v>
      </c>
      <c r="B45" s="6" t="s">
        <v>34</v>
      </c>
      <c r="C45" s="4" t="s">
        <v>988</v>
      </c>
      <c r="D45" s="7" t="s">
        <v>989</v>
      </c>
      <c r="E45" s="8">
        <v>88.052429000000004</v>
      </c>
      <c r="F45" s="8">
        <v>89.059706000000006</v>
      </c>
      <c r="G45" s="8">
        <v>87.045152999999999</v>
      </c>
      <c r="H45" s="8">
        <v>288.68</v>
      </c>
      <c r="I45" s="8">
        <v>160.96</v>
      </c>
      <c r="J45" s="9" t="s">
        <v>917</v>
      </c>
      <c r="K45" s="9" t="s">
        <v>918</v>
      </c>
      <c r="L45" s="6" t="s">
        <v>662</v>
      </c>
      <c r="M45" s="5" t="s">
        <v>919</v>
      </c>
    </row>
    <row r="46" spans="1:13" x14ac:dyDescent="0.25">
      <c r="A46" s="5" t="s">
        <v>37</v>
      </c>
      <c r="B46" s="6" t="s">
        <v>833</v>
      </c>
      <c r="C46" s="4" t="s">
        <v>990</v>
      </c>
      <c r="D46" s="7" t="s">
        <v>991</v>
      </c>
      <c r="E46" s="8">
        <v>226.19327999999999</v>
      </c>
      <c r="F46" s="8">
        <v>227.200557</v>
      </c>
      <c r="G46" s="8">
        <v>225.186004</v>
      </c>
      <c r="H46" s="8">
        <v>713.69</v>
      </c>
      <c r="I46" s="8">
        <v>642.21</v>
      </c>
      <c r="J46" s="9" t="s">
        <v>917</v>
      </c>
      <c r="K46" s="9" t="s">
        <v>918</v>
      </c>
      <c r="L46" s="6" t="s">
        <v>662</v>
      </c>
      <c r="M46" s="5" t="s">
        <v>919</v>
      </c>
    </row>
    <row r="47" spans="1:13" x14ac:dyDescent="0.25">
      <c r="A47" s="5" t="s">
        <v>346</v>
      </c>
      <c r="B47" s="6" t="s">
        <v>888</v>
      </c>
      <c r="C47" s="4" t="s">
        <v>992</v>
      </c>
      <c r="D47" s="7" t="s">
        <v>349</v>
      </c>
      <c r="E47" s="8">
        <v>163.87541100000001</v>
      </c>
      <c r="F47" s="8">
        <v>164.882687</v>
      </c>
      <c r="G47" s="8">
        <v>162.868134</v>
      </c>
      <c r="H47" s="8">
        <v>184.31</v>
      </c>
      <c r="I47" s="8">
        <v>580.30999999999995</v>
      </c>
      <c r="J47" s="9" t="s">
        <v>923</v>
      </c>
      <c r="K47" s="9" t="s">
        <v>918</v>
      </c>
      <c r="L47" s="6" t="s">
        <v>662</v>
      </c>
      <c r="M47" s="5" t="s">
        <v>919</v>
      </c>
    </row>
    <row r="48" spans="1:13" x14ac:dyDescent="0.25">
      <c r="A48" s="5" t="s">
        <v>604</v>
      </c>
      <c r="B48" s="6" t="s">
        <v>881</v>
      </c>
      <c r="C48" s="4" t="s">
        <v>993</v>
      </c>
      <c r="D48" s="7" t="s">
        <v>994</v>
      </c>
      <c r="E48" s="10">
        <v>228.078644</v>
      </c>
      <c r="F48" s="8">
        <v>229.08592100000001</v>
      </c>
      <c r="G48" s="10">
        <v>227.07136800000001</v>
      </c>
      <c r="H48" s="8">
        <v>622.57000000000005</v>
      </c>
      <c r="I48" s="8">
        <v>562.04</v>
      </c>
      <c r="J48" s="9" t="s">
        <v>921</v>
      </c>
      <c r="K48" s="9" t="s">
        <v>918</v>
      </c>
      <c r="L48" s="13" t="s">
        <v>995</v>
      </c>
      <c r="M48" s="5" t="s">
        <v>926</v>
      </c>
    </row>
    <row r="49" spans="1:13" x14ac:dyDescent="0.25">
      <c r="A49" s="5" t="s">
        <v>201</v>
      </c>
      <c r="B49" s="6" t="s">
        <v>831</v>
      </c>
      <c r="C49" s="4" t="s">
        <v>996</v>
      </c>
      <c r="D49" s="7" t="s">
        <v>997</v>
      </c>
      <c r="E49" s="8">
        <v>192.137497</v>
      </c>
      <c r="F49" s="8">
        <v>193.14477299999999</v>
      </c>
      <c r="G49" s="8">
        <v>191.13022000000001</v>
      </c>
      <c r="H49" s="10">
        <v>618.24</v>
      </c>
      <c r="I49" s="8">
        <v>492.74</v>
      </c>
      <c r="J49" s="9" t="s">
        <v>923</v>
      </c>
      <c r="K49" s="9" t="s">
        <v>918</v>
      </c>
      <c r="L49" s="6" t="s">
        <v>662</v>
      </c>
      <c r="M49" s="5" t="s">
        <v>919</v>
      </c>
    </row>
    <row r="50" spans="1:13" x14ac:dyDescent="0.25">
      <c r="A50" s="5" t="s">
        <v>567</v>
      </c>
      <c r="B50" s="6" t="s">
        <v>898</v>
      </c>
      <c r="C50" s="4" t="s">
        <v>998</v>
      </c>
      <c r="D50" s="7" t="s">
        <v>999</v>
      </c>
      <c r="E50" s="8">
        <v>326.00082900000001</v>
      </c>
      <c r="F50" s="8">
        <v>327.008105</v>
      </c>
      <c r="G50" s="8">
        <v>324.99355200000002</v>
      </c>
      <c r="H50" s="8">
        <v>793.64</v>
      </c>
      <c r="I50" s="8">
        <v>814.29</v>
      </c>
      <c r="J50" s="9" t="s">
        <v>921</v>
      </c>
      <c r="K50" s="9" t="s">
        <v>918</v>
      </c>
      <c r="L50" s="14" t="s">
        <v>1000</v>
      </c>
      <c r="M50" s="5" t="s">
        <v>926</v>
      </c>
    </row>
    <row r="51" spans="1:13" x14ac:dyDescent="0.25">
      <c r="A51" s="5" t="s">
        <v>127</v>
      </c>
      <c r="B51" s="6" t="s">
        <v>900</v>
      </c>
      <c r="C51" s="4" t="s">
        <v>1001</v>
      </c>
      <c r="D51" s="7" t="s">
        <v>1002</v>
      </c>
      <c r="E51" s="8">
        <v>427.88391200000001</v>
      </c>
      <c r="F51" s="8">
        <v>428.891188</v>
      </c>
      <c r="G51" s="8">
        <v>426.87663500000002</v>
      </c>
      <c r="H51" s="8">
        <v>840.96</v>
      </c>
      <c r="I51" s="8">
        <v>879.48</v>
      </c>
      <c r="J51" s="9" t="s">
        <v>921</v>
      </c>
      <c r="K51" s="9" t="s">
        <v>918</v>
      </c>
      <c r="L51" s="6" t="s">
        <v>1003</v>
      </c>
      <c r="M51" s="5" t="s">
        <v>926</v>
      </c>
    </row>
    <row r="52" spans="1:13" x14ac:dyDescent="0.25">
      <c r="A52" s="5" t="s">
        <v>427</v>
      </c>
      <c r="B52" s="6" t="s">
        <v>817</v>
      </c>
      <c r="C52" s="4" t="s">
        <v>1004</v>
      </c>
      <c r="D52" s="7" t="s">
        <v>1005</v>
      </c>
      <c r="E52" s="8">
        <v>358.09535699999998</v>
      </c>
      <c r="F52" s="8">
        <v>359.10263300000003</v>
      </c>
      <c r="G52" s="8">
        <v>357.08807999999999</v>
      </c>
      <c r="H52" s="8">
        <v>495.83</v>
      </c>
      <c r="I52" s="8">
        <v>549.83000000000004</v>
      </c>
      <c r="J52" s="9" t="s">
        <v>923</v>
      </c>
      <c r="K52" s="9" t="s">
        <v>918</v>
      </c>
      <c r="L52" s="6" t="s">
        <v>662</v>
      </c>
      <c r="M52" s="5" t="s">
        <v>919</v>
      </c>
    </row>
    <row r="53" spans="1:13" x14ac:dyDescent="0.25">
      <c r="A53" s="5" t="s">
        <v>121</v>
      </c>
      <c r="B53" s="6" t="s">
        <v>896</v>
      </c>
      <c r="C53" s="4" t="s">
        <v>1006</v>
      </c>
      <c r="D53" s="7" t="s">
        <v>1007</v>
      </c>
      <c r="E53" s="8">
        <v>149.95984899999999</v>
      </c>
      <c r="F53" s="8">
        <v>150.96712600000001</v>
      </c>
      <c r="G53" s="8">
        <v>148.952573</v>
      </c>
      <c r="H53" s="8">
        <v>171.12</v>
      </c>
      <c r="I53" s="8">
        <v>76.459999999999994</v>
      </c>
      <c r="J53" s="9" t="s">
        <v>917</v>
      </c>
      <c r="K53" s="9" t="s">
        <v>966</v>
      </c>
      <c r="L53" s="6" t="s">
        <v>1008</v>
      </c>
      <c r="M53" s="5" t="s">
        <v>926</v>
      </c>
    </row>
    <row r="54" spans="1:13" x14ac:dyDescent="0.25">
      <c r="A54" s="5" t="s">
        <v>573</v>
      </c>
      <c r="B54" s="6" t="s">
        <v>836</v>
      </c>
      <c r="C54" s="4" t="s">
        <v>1009</v>
      </c>
      <c r="D54" s="7" t="s">
        <v>1010</v>
      </c>
      <c r="E54" s="8">
        <v>207.05653000000001</v>
      </c>
      <c r="F54" s="8"/>
      <c r="G54" s="8"/>
      <c r="H54" s="8" t="s">
        <v>662</v>
      </c>
      <c r="I54" s="8" t="s">
        <v>662</v>
      </c>
      <c r="J54" s="9" t="s">
        <v>662</v>
      </c>
      <c r="K54" s="9" t="s">
        <v>662</v>
      </c>
      <c r="L54" s="6" t="s">
        <v>662</v>
      </c>
      <c r="M54" s="5" t="s">
        <v>919</v>
      </c>
    </row>
    <row r="55" spans="1:13" x14ac:dyDescent="0.25">
      <c r="A55" s="5" t="s">
        <v>109</v>
      </c>
      <c r="B55" s="6" t="s">
        <v>891</v>
      </c>
      <c r="C55" s="4" t="s">
        <v>1011</v>
      </c>
      <c r="D55" s="15"/>
      <c r="E55" s="8">
        <v>95.953355000000002</v>
      </c>
      <c r="F55" s="8">
        <v>96.960632000000004</v>
      </c>
      <c r="G55" s="8">
        <v>94.946078999999997</v>
      </c>
      <c r="H55" s="10">
        <v>108.49</v>
      </c>
      <c r="I55" s="8">
        <v>105.87</v>
      </c>
      <c r="J55" s="9" t="s">
        <v>923</v>
      </c>
      <c r="K55" s="9" t="s">
        <v>918</v>
      </c>
      <c r="L55" s="6" t="s">
        <v>662</v>
      </c>
      <c r="M55" s="5" t="s">
        <v>919</v>
      </c>
    </row>
    <row r="56" spans="1:13" x14ac:dyDescent="0.25">
      <c r="A56" s="65" t="s">
        <v>332</v>
      </c>
      <c r="B56" s="6" t="s">
        <v>884</v>
      </c>
      <c r="C56" s="4" t="s">
        <v>1012</v>
      </c>
      <c r="D56" s="7" t="s">
        <v>1013</v>
      </c>
      <c r="E56" s="8">
        <v>418.169781</v>
      </c>
      <c r="F56" s="10">
        <v>419.17705799999999</v>
      </c>
      <c r="G56" s="8">
        <v>417.16250500000001</v>
      </c>
      <c r="H56" s="8">
        <v>939.1</v>
      </c>
      <c r="I56" s="8">
        <v>849.6</v>
      </c>
      <c r="J56" s="9" t="s">
        <v>923</v>
      </c>
      <c r="K56" s="9" t="s">
        <v>918</v>
      </c>
      <c r="L56" s="6" t="s">
        <v>662</v>
      </c>
      <c r="M56" s="5" t="s">
        <v>919</v>
      </c>
    </row>
    <row r="57" spans="1:13" x14ac:dyDescent="0.25">
      <c r="A57" s="5" t="s">
        <v>664</v>
      </c>
      <c r="B57" s="6" t="s">
        <v>887</v>
      </c>
      <c r="C57" s="4" t="s">
        <v>1014</v>
      </c>
      <c r="D57" s="7" t="s">
        <v>1015</v>
      </c>
      <c r="E57" s="8">
        <v>88.088814999999997</v>
      </c>
      <c r="F57" s="8">
        <v>89.096091000000001</v>
      </c>
      <c r="G57" s="8">
        <v>87.081539000000006</v>
      </c>
      <c r="H57" s="8">
        <v>330.45</v>
      </c>
      <c r="I57" s="8">
        <v>333.72</v>
      </c>
      <c r="J57" s="9" t="s">
        <v>917</v>
      </c>
      <c r="K57" s="9" t="s">
        <v>918</v>
      </c>
      <c r="L57" s="6" t="s">
        <v>662</v>
      </c>
      <c r="M57" s="5" t="s">
        <v>919</v>
      </c>
    </row>
    <row r="58" spans="1:13" x14ac:dyDescent="0.25">
      <c r="A58" s="5" t="s">
        <v>283</v>
      </c>
      <c r="B58" s="6" t="s">
        <v>284</v>
      </c>
      <c r="C58" s="4" t="s">
        <v>1016</v>
      </c>
      <c r="D58" s="7" t="s">
        <v>1017</v>
      </c>
      <c r="E58" s="8">
        <v>210.209599</v>
      </c>
      <c r="F58" s="8">
        <v>211.21687499999999</v>
      </c>
      <c r="G58" s="8">
        <v>209.20232200000001</v>
      </c>
      <c r="H58" s="8">
        <v>137.51</v>
      </c>
      <c r="I58" s="8">
        <v>184.31</v>
      </c>
      <c r="J58" s="9" t="s">
        <v>923</v>
      </c>
      <c r="K58" s="9" t="s">
        <v>928</v>
      </c>
      <c r="L58" s="6" t="s">
        <v>662</v>
      </c>
      <c r="M58" s="5" t="s">
        <v>919</v>
      </c>
    </row>
    <row r="59" spans="1:13" x14ac:dyDescent="0.25">
      <c r="A59" s="5" t="s">
        <v>391</v>
      </c>
      <c r="B59" s="6" t="s">
        <v>854</v>
      </c>
      <c r="C59" s="4" t="s">
        <v>1018</v>
      </c>
      <c r="D59" s="7" t="s">
        <v>1019</v>
      </c>
      <c r="E59" s="10">
        <v>215.093773</v>
      </c>
      <c r="F59" s="8">
        <v>216.10104999999999</v>
      </c>
      <c r="G59" s="8">
        <v>214.08649700000001</v>
      </c>
      <c r="H59" s="8">
        <v>533.16</v>
      </c>
      <c r="I59" s="10">
        <v>496.95</v>
      </c>
      <c r="J59" s="9" t="s">
        <v>923</v>
      </c>
      <c r="K59" s="9" t="s">
        <v>918</v>
      </c>
      <c r="L59" s="13" t="s">
        <v>1020</v>
      </c>
      <c r="M59" s="5" t="s">
        <v>926</v>
      </c>
    </row>
    <row r="60" spans="1:13" x14ac:dyDescent="0.25">
      <c r="A60" s="5" t="s">
        <v>419</v>
      </c>
      <c r="B60" s="6" t="s">
        <v>827</v>
      </c>
      <c r="C60" s="4" t="s">
        <v>1021</v>
      </c>
      <c r="D60" s="7" t="s">
        <v>1022</v>
      </c>
      <c r="E60" s="8">
        <v>752.12391400000001</v>
      </c>
      <c r="F60" s="8">
        <v>753.13119099999994</v>
      </c>
      <c r="G60" s="8">
        <v>751.11663799999997</v>
      </c>
      <c r="H60" s="8">
        <v>616.67999999999995</v>
      </c>
      <c r="I60" s="8">
        <v>727.13</v>
      </c>
      <c r="J60" s="9" t="s">
        <v>923</v>
      </c>
      <c r="K60" s="9" t="s">
        <v>928</v>
      </c>
      <c r="L60" s="6" t="s">
        <v>662</v>
      </c>
      <c r="M60" s="5" t="s">
        <v>919</v>
      </c>
    </row>
    <row r="61" spans="1:13" x14ac:dyDescent="0.25">
      <c r="A61" s="5" t="s">
        <v>287</v>
      </c>
      <c r="B61" s="4" t="s">
        <v>824</v>
      </c>
      <c r="C61" s="4" t="s">
        <v>1023</v>
      </c>
      <c r="D61" s="7" t="s">
        <v>1024</v>
      </c>
      <c r="E61" s="8">
        <v>225.09021200000001</v>
      </c>
      <c r="F61" s="8">
        <v>226.097488</v>
      </c>
      <c r="G61" s="8">
        <v>224.08293599999999</v>
      </c>
      <c r="H61" s="10">
        <v>568.08000000000004</v>
      </c>
      <c r="I61" s="8">
        <v>552.84</v>
      </c>
      <c r="J61" s="9" t="s">
        <v>923</v>
      </c>
      <c r="K61" s="9" t="s">
        <v>928</v>
      </c>
      <c r="L61" s="6" t="s">
        <v>662</v>
      </c>
      <c r="M61" s="5" t="s">
        <v>919</v>
      </c>
    </row>
    <row r="62" spans="1:13" x14ac:dyDescent="0.25">
      <c r="A62" s="64" t="s">
        <v>294</v>
      </c>
      <c r="B62" s="6" t="s">
        <v>877</v>
      </c>
      <c r="C62" s="4" t="s">
        <v>1030</v>
      </c>
      <c r="D62" s="7" t="s">
        <v>1031</v>
      </c>
      <c r="E62" s="8">
        <v>112.100048</v>
      </c>
      <c r="F62" s="8">
        <v>113.107325</v>
      </c>
      <c r="G62" s="8">
        <v>111.092772</v>
      </c>
      <c r="H62" s="8">
        <v>39.450000000000003</v>
      </c>
      <c r="I62" s="8">
        <v>89.21</v>
      </c>
      <c r="J62" s="9" t="s">
        <v>923</v>
      </c>
      <c r="K62" s="9" t="s">
        <v>918</v>
      </c>
      <c r="L62" s="6" t="s">
        <v>662</v>
      </c>
      <c r="M62" s="5" t="s">
        <v>919</v>
      </c>
    </row>
    <row r="63" spans="1:13" x14ac:dyDescent="0.25">
      <c r="A63" s="5" t="s">
        <v>43</v>
      </c>
      <c r="B63" s="6" t="s">
        <v>840</v>
      </c>
      <c r="C63" s="17" t="s">
        <v>1032</v>
      </c>
      <c r="D63" s="7" t="s">
        <v>1033</v>
      </c>
      <c r="E63" s="8">
        <v>170.17829900000001</v>
      </c>
      <c r="F63" s="8">
        <v>171.185575</v>
      </c>
      <c r="G63" s="8">
        <v>169.17102199999999</v>
      </c>
      <c r="H63" s="8">
        <v>92.69</v>
      </c>
      <c r="I63" s="8">
        <v>140.57</v>
      </c>
      <c r="J63" s="9" t="s">
        <v>923</v>
      </c>
      <c r="K63" s="9" t="s">
        <v>928</v>
      </c>
      <c r="L63" s="6" t="s">
        <v>1034</v>
      </c>
      <c r="M63" s="5" t="s">
        <v>926</v>
      </c>
    </row>
    <row r="64" spans="1:13" x14ac:dyDescent="0.25">
      <c r="A64" s="5" t="s">
        <v>295</v>
      </c>
      <c r="B64" s="6" t="s">
        <v>864</v>
      </c>
      <c r="C64" s="4" t="s">
        <v>1035</v>
      </c>
      <c r="D64" s="7" t="s">
        <v>1036</v>
      </c>
      <c r="E64" s="8">
        <v>260.198759</v>
      </c>
      <c r="F64" s="8">
        <v>261.20603599999998</v>
      </c>
      <c r="G64" s="8">
        <v>259.19148300000001</v>
      </c>
      <c r="H64" s="8">
        <v>800.5</v>
      </c>
      <c r="I64" s="8">
        <v>637</v>
      </c>
      <c r="J64" s="9" t="s">
        <v>923</v>
      </c>
      <c r="K64" s="9" t="s">
        <v>918</v>
      </c>
      <c r="L64" s="6" t="s">
        <v>662</v>
      </c>
      <c r="M64" s="5" t="s">
        <v>919</v>
      </c>
    </row>
    <row r="65" spans="1:13" x14ac:dyDescent="0.25">
      <c r="A65" s="5" t="s">
        <v>173</v>
      </c>
      <c r="B65" s="6" t="s">
        <v>857</v>
      </c>
      <c r="C65" s="4" t="s">
        <v>1037</v>
      </c>
      <c r="D65" s="7" t="s">
        <v>1038</v>
      </c>
      <c r="E65" s="8">
        <v>173.189198</v>
      </c>
      <c r="F65" s="8">
        <v>174.19647399999999</v>
      </c>
      <c r="G65" s="8">
        <v>172.18192099999999</v>
      </c>
      <c r="H65" s="8">
        <v>148.04</v>
      </c>
      <c r="I65" s="8">
        <v>84.77</v>
      </c>
      <c r="J65" s="9" t="s">
        <v>923</v>
      </c>
      <c r="K65" s="9" t="s">
        <v>918</v>
      </c>
      <c r="L65" s="6" t="s">
        <v>662</v>
      </c>
      <c r="M65" s="5" t="s">
        <v>919</v>
      </c>
    </row>
    <row r="66" spans="1:13" x14ac:dyDescent="0.25">
      <c r="A66" s="5" t="s">
        <v>158</v>
      </c>
      <c r="B66" s="6" t="s">
        <v>875</v>
      </c>
      <c r="C66" s="4" t="s">
        <v>1039</v>
      </c>
      <c r="D66" s="7" t="s">
        <v>1040</v>
      </c>
      <c r="E66" s="8">
        <v>160.15756300000001</v>
      </c>
      <c r="F66" s="8">
        <v>161.16484</v>
      </c>
      <c r="G66" s="8">
        <v>159.15028699999999</v>
      </c>
      <c r="H66" s="8">
        <v>90.65</v>
      </c>
      <c r="I66" s="8">
        <v>89.27</v>
      </c>
      <c r="J66" s="9" t="s">
        <v>923</v>
      </c>
      <c r="K66" s="9" t="s">
        <v>918</v>
      </c>
      <c r="L66" s="6" t="s">
        <v>662</v>
      </c>
      <c r="M66" s="5" t="s">
        <v>919</v>
      </c>
    </row>
    <row r="67" spans="1:13" x14ac:dyDescent="0.25">
      <c r="A67" s="5" t="s">
        <v>342</v>
      </c>
      <c r="B67" s="6" t="s">
        <v>871</v>
      </c>
      <c r="C67" s="4" t="s">
        <v>1041</v>
      </c>
      <c r="D67" s="7" t="s">
        <v>1042</v>
      </c>
      <c r="E67" s="8">
        <v>232.01701800000001</v>
      </c>
      <c r="F67" s="8">
        <v>233.024295</v>
      </c>
      <c r="G67" s="8">
        <v>231.00974199999999</v>
      </c>
      <c r="H67" s="8">
        <v>525.85</v>
      </c>
      <c r="I67" s="8">
        <v>574.54999999999995</v>
      </c>
      <c r="J67" s="9" t="s">
        <v>921</v>
      </c>
      <c r="K67" s="9" t="s">
        <v>918</v>
      </c>
      <c r="L67" s="13" t="s">
        <v>1043</v>
      </c>
      <c r="M67" s="5" t="s">
        <v>926</v>
      </c>
    </row>
    <row r="68" spans="1:13" x14ac:dyDescent="0.25">
      <c r="A68" s="5" t="s">
        <v>376</v>
      </c>
      <c r="B68" s="4" t="s">
        <v>893</v>
      </c>
      <c r="C68" s="4" t="s">
        <v>1044</v>
      </c>
      <c r="D68" s="7" t="s">
        <v>1045</v>
      </c>
      <c r="E68" s="8">
        <v>287.95116300000001</v>
      </c>
      <c r="F68" s="8">
        <v>288.958439</v>
      </c>
      <c r="G68" s="8">
        <v>286.94388600000002</v>
      </c>
      <c r="H68" s="8">
        <v>827.25</v>
      </c>
      <c r="I68" s="8">
        <v>744.35</v>
      </c>
      <c r="J68" s="18" t="s">
        <v>917</v>
      </c>
      <c r="K68" s="9" t="s">
        <v>966</v>
      </c>
      <c r="L68" s="6" t="s">
        <v>1046</v>
      </c>
      <c r="M68" s="5" t="s">
        <v>926</v>
      </c>
    </row>
    <row r="69" spans="1:13" x14ac:dyDescent="0.25">
      <c r="A69" s="5" t="s">
        <v>25</v>
      </c>
      <c r="B69" s="6" t="s">
        <v>878</v>
      </c>
      <c r="C69" s="4" t="s">
        <v>1047</v>
      </c>
      <c r="D69" s="7" t="s">
        <v>28</v>
      </c>
      <c r="E69" s="8">
        <v>213.08234899999999</v>
      </c>
      <c r="F69" s="8">
        <v>214.08962600000001</v>
      </c>
      <c r="G69" s="8">
        <v>212.075073</v>
      </c>
      <c r="H69" s="8">
        <v>464.9</v>
      </c>
      <c r="I69" s="8">
        <v>390.06</v>
      </c>
      <c r="J69" s="9" t="s">
        <v>921</v>
      </c>
      <c r="K69" s="9" t="s">
        <v>928</v>
      </c>
      <c r="L69" s="6" t="s">
        <v>1048</v>
      </c>
      <c r="M69" s="5" t="s">
        <v>926</v>
      </c>
    </row>
    <row r="70" spans="1:13" x14ac:dyDescent="0.25">
      <c r="A70" s="5" t="s">
        <v>413</v>
      </c>
      <c r="B70" s="6" t="s">
        <v>852</v>
      </c>
      <c r="C70" s="4" t="s">
        <v>1049</v>
      </c>
      <c r="D70" s="7" t="s">
        <v>1050</v>
      </c>
      <c r="E70" s="8">
        <v>367.05528299999997</v>
      </c>
      <c r="F70" s="8">
        <v>368.06256000000002</v>
      </c>
      <c r="G70" s="8">
        <v>366.04800699999998</v>
      </c>
      <c r="H70" s="8">
        <v>167.27</v>
      </c>
      <c r="I70" s="8">
        <v>193.03</v>
      </c>
      <c r="J70" s="9" t="s">
        <v>923</v>
      </c>
      <c r="K70" s="9" t="s">
        <v>928</v>
      </c>
      <c r="L70" s="6" t="s">
        <v>662</v>
      </c>
      <c r="M70" s="5" t="s">
        <v>919</v>
      </c>
    </row>
    <row r="71" spans="1:13" x14ac:dyDescent="0.25">
      <c r="A71" s="5" t="s">
        <v>301</v>
      </c>
      <c r="B71" s="6" t="s">
        <v>876</v>
      </c>
      <c r="C71" s="4" t="s">
        <v>1051</v>
      </c>
      <c r="D71" s="7" t="s">
        <v>1052</v>
      </c>
      <c r="E71" s="8">
        <v>89.084063999999998</v>
      </c>
      <c r="F71" s="8">
        <v>90.091340000000002</v>
      </c>
      <c r="G71" s="8">
        <v>88.076787999999993</v>
      </c>
      <c r="H71" s="10">
        <v>294.97000000000003</v>
      </c>
      <c r="I71" s="8">
        <v>208.2</v>
      </c>
      <c r="J71" s="9" t="s">
        <v>923</v>
      </c>
      <c r="K71" s="9" t="s">
        <v>918</v>
      </c>
      <c r="L71" s="6" t="s">
        <v>662</v>
      </c>
      <c r="M71" s="5" t="s">
        <v>919</v>
      </c>
    </row>
    <row r="72" spans="1:13" x14ac:dyDescent="0.25">
      <c r="A72" s="5" t="s">
        <v>578</v>
      </c>
      <c r="B72" s="6" t="s">
        <v>862</v>
      </c>
      <c r="C72" s="4" t="s">
        <v>1053</v>
      </c>
      <c r="D72" s="7" t="s">
        <v>581</v>
      </c>
      <c r="E72" s="8">
        <v>84.043595999999994</v>
      </c>
      <c r="F72" s="8">
        <v>85.050872999999996</v>
      </c>
      <c r="G72" s="8">
        <v>83.036320000000003</v>
      </c>
      <c r="H72" s="10">
        <v>-28.74</v>
      </c>
      <c r="I72" s="10">
        <v>-21.21</v>
      </c>
      <c r="J72" s="9" t="s">
        <v>921</v>
      </c>
      <c r="K72" s="9" t="s">
        <v>918</v>
      </c>
      <c r="L72" s="6" t="s">
        <v>662</v>
      </c>
      <c r="M72" s="5" t="s">
        <v>919</v>
      </c>
    </row>
    <row r="73" spans="1:13" x14ac:dyDescent="0.25">
      <c r="A73" s="5" t="s">
        <v>543</v>
      </c>
      <c r="B73" s="6" t="s">
        <v>810</v>
      </c>
      <c r="C73" s="4" t="s">
        <v>1054</v>
      </c>
      <c r="D73" s="7" t="s">
        <v>1055</v>
      </c>
      <c r="E73" s="8">
        <v>158.08439799999999</v>
      </c>
      <c r="F73" s="8">
        <v>159.09167500000001</v>
      </c>
      <c r="G73" s="8">
        <v>157.077122</v>
      </c>
      <c r="H73" s="8">
        <v>191</v>
      </c>
      <c r="I73" s="8">
        <v>287.29000000000002</v>
      </c>
      <c r="J73" s="9" t="s">
        <v>923</v>
      </c>
      <c r="K73" s="9" t="s">
        <v>928</v>
      </c>
      <c r="L73" s="6" t="s">
        <v>662</v>
      </c>
      <c r="M73" s="5" t="s">
        <v>919</v>
      </c>
    </row>
    <row r="74" spans="1:13" x14ac:dyDescent="0.25">
      <c r="A74" s="5" t="s">
        <v>273</v>
      </c>
      <c r="B74" s="6" t="s">
        <v>274</v>
      </c>
      <c r="C74" s="4" t="s">
        <v>1056</v>
      </c>
      <c r="D74" s="7" t="s">
        <v>1057</v>
      </c>
      <c r="E74" s="8">
        <v>262.07422800000001</v>
      </c>
      <c r="F74" s="8">
        <v>263.081504</v>
      </c>
      <c r="G74" s="8">
        <v>261.06695100000002</v>
      </c>
      <c r="H74" s="8">
        <v>485.2</v>
      </c>
      <c r="I74" s="8">
        <v>371.76</v>
      </c>
      <c r="J74" s="9" t="s">
        <v>923</v>
      </c>
      <c r="K74" s="9" t="s">
        <v>928</v>
      </c>
      <c r="L74" s="6" t="s">
        <v>662</v>
      </c>
      <c r="M74" s="5" t="s">
        <v>919</v>
      </c>
    </row>
    <row r="75" spans="1:13" x14ac:dyDescent="0.25">
      <c r="A75" s="5" t="s">
        <v>305</v>
      </c>
      <c r="B75" s="6" t="s">
        <v>882</v>
      </c>
      <c r="C75" s="4" t="s">
        <v>1058</v>
      </c>
      <c r="D75" s="7" t="s">
        <v>1059</v>
      </c>
      <c r="E75" s="8">
        <v>277.13140800000002</v>
      </c>
      <c r="F75" s="8">
        <v>278.13868500000001</v>
      </c>
      <c r="G75" s="8">
        <v>276.12413199999997</v>
      </c>
      <c r="H75" s="8">
        <v>497.78</v>
      </c>
      <c r="I75" s="8">
        <v>625.89</v>
      </c>
      <c r="J75" s="9" t="s">
        <v>923</v>
      </c>
      <c r="K75" s="9" t="s">
        <v>928</v>
      </c>
      <c r="L75" s="6" t="s">
        <v>662</v>
      </c>
      <c r="M75" s="5" t="s">
        <v>919</v>
      </c>
    </row>
    <row r="76" spans="1:13" x14ac:dyDescent="0.25">
      <c r="A76" s="5" t="s">
        <v>117</v>
      </c>
      <c r="B76" s="6" t="s">
        <v>118</v>
      </c>
      <c r="C76" s="4" t="s">
        <v>1060</v>
      </c>
      <c r="D76" s="7" t="s">
        <v>1061</v>
      </c>
      <c r="E76" s="8">
        <v>145.96900600000001</v>
      </c>
      <c r="F76" s="8">
        <v>146.976282</v>
      </c>
      <c r="G76" s="8">
        <v>144.96172899999999</v>
      </c>
      <c r="H76" s="8">
        <v>564.64</v>
      </c>
      <c r="I76" s="8">
        <v>365.03</v>
      </c>
      <c r="J76" s="9" t="s">
        <v>921</v>
      </c>
      <c r="K76" s="9" t="s">
        <v>918</v>
      </c>
      <c r="L76" s="6" t="s">
        <v>662</v>
      </c>
      <c r="M76" s="5" t="s">
        <v>919</v>
      </c>
    </row>
    <row r="77" spans="1:13" x14ac:dyDescent="0.25">
      <c r="A77" s="5" t="s">
        <v>405</v>
      </c>
      <c r="B77" s="6" t="s">
        <v>828</v>
      </c>
      <c r="C77" s="4" t="s">
        <v>1062</v>
      </c>
      <c r="D77" s="7" t="s">
        <v>1063</v>
      </c>
      <c r="E77" s="8">
        <v>656.17055900000003</v>
      </c>
      <c r="F77" s="8">
        <v>657.17783499999996</v>
      </c>
      <c r="G77" s="8">
        <v>655.16328199999998</v>
      </c>
      <c r="H77" s="8">
        <v>671.8</v>
      </c>
      <c r="I77" s="8">
        <v>781.46</v>
      </c>
      <c r="J77" s="9" t="s">
        <v>923</v>
      </c>
      <c r="K77" s="9" t="s">
        <v>928</v>
      </c>
      <c r="L77" s="6" t="s">
        <v>662</v>
      </c>
      <c r="M77" s="5" t="s">
        <v>919</v>
      </c>
    </row>
    <row r="78" spans="1:13" x14ac:dyDescent="0.25">
      <c r="A78" s="5" t="s">
        <v>409</v>
      </c>
      <c r="B78" s="6" t="s">
        <v>829</v>
      </c>
      <c r="C78" s="4" t="s">
        <v>1064</v>
      </c>
      <c r="D78" s="7" t="s">
        <v>1065</v>
      </c>
      <c r="E78" s="8">
        <v>816.10357299999998</v>
      </c>
      <c r="F78" s="8">
        <v>817.11084900000003</v>
      </c>
      <c r="G78" s="8">
        <v>815.09629600000005</v>
      </c>
      <c r="H78" s="8">
        <v>805.54</v>
      </c>
      <c r="I78" s="8">
        <v>803.65</v>
      </c>
      <c r="J78" s="9" t="s">
        <v>923</v>
      </c>
      <c r="K78" s="9" t="s">
        <v>928</v>
      </c>
      <c r="L78" s="6" t="s">
        <v>662</v>
      </c>
      <c r="M78" s="5" t="s">
        <v>919</v>
      </c>
    </row>
    <row r="79" spans="1:13" x14ac:dyDescent="0.25">
      <c r="A79" s="5" t="s">
        <v>49</v>
      </c>
      <c r="B79" s="6" t="s">
        <v>859</v>
      </c>
      <c r="C79" s="4" t="s">
        <v>1066</v>
      </c>
      <c r="D79" s="7" t="s">
        <v>52</v>
      </c>
      <c r="E79" s="8">
        <v>151.87541100000001</v>
      </c>
      <c r="F79" s="8">
        <v>152.882687</v>
      </c>
      <c r="G79" s="8">
        <v>150.868134</v>
      </c>
      <c r="H79" s="8">
        <v>447.4</v>
      </c>
      <c r="I79" s="8">
        <v>591.75</v>
      </c>
      <c r="J79" s="9" t="s">
        <v>923</v>
      </c>
      <c r="K79" s="9" t="s">
        <v>918</v>
      </c>
      <c r="L79" s="6" t="s">
        <v>662</v>
      </c>
      <c r="M79" s="5" t="s">
        <v>919</v>
      </c>
    </row>
    <row r="80" spans="1:13" x14ac:dyDescent="0.25">
      <c r="A80" s="5" t="s">
        <v>448</v>
      </c>
      <c r="B80" s="6" t="s">
        <v>885</v>
      </c>
      <c r="C80" s="4" t="s">
        <v>1067</v>
      </c>
      <c r="D80" s="15"/>
      <c r="E80" s="8">
        <v>252.089878</v>
      </c>
      <c r="F80" s="10">
        <v>253.09715399999999</v>
      </c>
      <c r="G80" s="8">
        <v>251.08260100000001</v>
      </c>
      <c r="H80" s="8">
        <v>436.34</v>
      </c>
      <c r="I80" s="8">
        <v>422.38</v>
      </c>
      <c r="J80" s="9" t="s">
        <v>921</v>
      </c>
      <c r="K80" s="9" t="s">
        <v>918</v>
      </c>
      <c r="L80" s="6" t="s">
        <v>1068</v>
      </c>
      <c r="M80" s="5" t="s">
        <v>926</v>
      </c>
    </row>
    <row r="81" spans="1:13" x14ac:dyDescent="0.25">
      <c r="A81" s="5" t="s">
        <v>277</v>
      </c>
      <c r="B81" s="6" t="s">
        <v>848</v>
      </c>
      <c r="C81" s="4" t="s">
        <v>1069</v>
      </c>
      <c r="D81" s="7" t="s">
        <v>1070</v>
      </c>
      <c r="E81" s="8">
        <v>174.04292699999999</v>
      </c>
      <c r="F81" s="8">
        <v>175.05020400000001</v>
      </c>
      <c r="G81" s="8">
        <v>173.035651</v>
      </c>
      <c r="H81" s="8">
        <v>451.56</v>
      </c>
      <c r="I81" s="8">
        <v>325.54000000000002</v>
      </c>
      <c r="J81" s="9" t="s">
        <v>923</v>
      </c>
      <c r="K81" s="9" t="s">
        <v>918</v>
      </c>
      <c r="L81" s="6" t="s">
        <v>1071</v>
      </c>
      <c r="M81" s="5" t="s">
        <v>926</v>
      </c>
    </row>
    <row r="82" spans="1:13" x14ac:dyDescent="0.25">
      <c r="A82" s="66" t="s">
        <v>616</v>
      </c>
      <c r="B82" s="6" t="s">
        <v>872</v>
      </c>
      <c r="C82" s="4" t="s">
        <v>1072</v>
      </c>
      <c r="D82" s="7" t="s">
        <v>1073</v>
      </c>
      <c r="E82" s="8">
        <v>292.090665</v>
      </c>
      <c r="F82" s="10">
        <v>293.09794199999999</v>
      </c>
      <c r="G82" s="8">
        <v>291.08338900000001</v>
      </c>
      <c r="H82" s="10">
        <v>-23.19</v>
      </c>
      <c r="I82" s="8">
        <v>32.51</v>
      </c>
      <c r="J82" s="9" t="s">
        <v>921</v>
      </c>
      <c r="K82" s="9" t="s">
        <v>918</v>
      </c>
      <c r="L82" s="6" t="s">
        <v>1074</v>
      </c>
      <c r="M82" s="11" t="s">
        <v>926</v>
      </c>
    </row>
    <row r="83" spans="1:13" x14ac:dyDescent="0.25">
      <c r="A83" s="5" t="s">
        <v>492</v>
      </c>
      <c r="B83" s="6" t="s">
        <v>830</v>
      </c>
      <c r="C83" s="4" t="s">
        <v>1062</v>
      </c>
      <c r="D83" s="7" t="s">
        <v>1075</v>
      </c>
      <c r="E83" s="8">
        <v>656.17055900000003</v>
      </c>
      <c r="F83" s="8">
        <v>657.17783499999996</v>
      </c>
      <c r="G83" s="8">
        <v>655.16328199999998</v>
      </c>
      <c r="H83" s="8">
        <v>664.17</v>
      </c>
      <c r="I83" s="8">
        <v>780.57</v>
      </c>
      <c r="J83" s="9" t="s">
        <v>923</v>
      </c>
      <c r="K83" s="9" t="s">
        <v>928</v>
      </c>
      <c r="L83" s="6" t="s">
        <v>662</v>
      </c>
      <c r="M83" s="5" t="s">
        <v>919</v>
      </c>
    </row>
    <row r="84" spans="1:13" x14ac:dyDescent="0.25">
      <c r="A84" s="5" t="s">
        <v>309</v>
      </c>
      <c r="B84" s="6" t="s">
        <v>823</v>
      </c>
      <c r="C84" s="4" t="s">
        <v>1076</v>
      </c>
      <c r="D84" s="7" t="s">
        <v>1077</v>
      </c>
      <c r="E84" s="8">
        <v>152.131349</v>
      </c>
      <c r="F84" s="8">
        <v>153.13862499999999</v>
      </c>
      <c r="G84" s="8">
        <v>151.12407200000001</v>
      </c>
      <c r="H84" s="10">
        <v>192.26</v>
      </c>
      <c r="I84" s="8">
        <v>138.49</v>
      </c>
      <c r="J84" s="9" t="s">
        <v>923</v>
      </c>
      <c r="K84" s="9" t="s">
        <v>918</v>
      </c>
      <c r="L84" s="6" t="s">
        <v>662</v>
      </c>
      <c r="M84" s="5" t="s">
        <v>919</v>
      </c>
    </row>
    <row r="85" spans="1:13" x14ac:dyDescent="0.25">
      <c r="A85" s="5" t="s">
        <v>620</v>
      </c>
      <c r="B85" s="6" t="s">
        <v>879</v>
      </c>
      <c r="C85" s="4" t="s">
        <v>1078</v>
      </c>
      <c r="D85" s="7" t="s">
        <v>1079</v>
      </c>
      <c r="E85" s="8">
        <v>393.13834400000002</v>
      </c>
      <c r="F85" s="8">
        <v>394.14562000000001</v>
      </c>
      <c r="G85" s="8">
        <v>392.13106800000003</v>
      </c>
      <c r="H85" s="10">
        <v>-17.18</v>
      </c>
      <c r="I85" s="8">
        <v>18.78</v>
      </c>
      <c r="J85" s="9" t="s">
        <v>921</v>
      </c>
      <c r="K85" s="9" t="s">
        <v>918</v>
      </c>
      <c r="L85" s="6" t="s">
        <v>662</v>
      </c>
      <c r="M85" s="5" t="s">
        <v>919</v>
      </c>
    </row>
    <row r="86" spans="1:13" x14ac:dyDescent="0.25">
      <c r="A86" s="5" t="s">
        <v>56</v>
      </c>
      <c r="B86" s="6" t="s">
        <v>860</v>
      </c>
      <c r="C86" s="4" t="s">
        <v>1080</v>
      </c>
      <c r="D86" s="7" t="s">
        <v>59</v>
      </c>
      <c r="E86" s="10">
        <v>117.914383</v>
      </c>
      <c r="F86" s="10">
        <v>118.92166</v>
      </c>
      <c r="G86" s="8">
        <v>116.907107</v>
      </c>
      <c r="H86" s="8">
        <v>344.29</v>
      </c>
      <c r="I86" s="8">
        <v>140.85</v>
      </c>
      <c r="J86" s="9" t="s">
        <v>921</v>
      </c>
      <c r="K86" s="9" t="s">
        <v>918</v>
      </c>
      <c r="L86" s="6" t="s">
        <v>662</v>
      </c>
      <c r="M86" s="5" t="s">
        <v>919</v>
      </c>
    </row>
    <row r="87" spans="1:13" x14ac:dyDescent="0.25">
      <c r="A87" s="5" t="s">
        <v>207</v>
      </c>
      <c r="B87" s="6" t="s">
        <v>869</v>
      </c>
      <c r="C87" s="4" t="s">
        <v>1081</v>
      </c>
      <c r="D87" s="7" t="s">
        <v>210</v>
      </c>
      <c r="E87" s="8">
        <v>78.013936000000001</v>
      </c>
      <c r="F87" s="8">
        <v>79.021212000000006</v>
      </c>
      <c r="G87" s="8">
        <v>77.006658999999999</v>
      </c>
      <c r="H87" s="8">
        <v>188.11</v>
      </c>
      <c r="I87" s="8">
        <v>43.78</v>
      </c>
      <c r="J87" s="9" t="s">
        <v>923</v>
      </c>
      <c r="K87" s="9" t="s">
        <v>918</v>
      </c>
      <c r="L87" s="6" t="s">
        <v>662</v>
      </c>
      <c r="M87" s="5" t="s">
        <v>919</v>
      </c>
    </row>
    <row r="88" spans="1:13" x14ac:dyDescent="0.25">
      <c r="A88" s="5" t="s">
        <v>511</v>
      </c>
      <c r="B88" s="6" t="s">
        <v>901</v>
      </c>
      <c r="C88" s="4" t="s">
        <v>1082</v>
      </c>
      <c r="D88" s="7" t="s">
        <v>1083</v>
      </c>
      <c r="E88" s="8">
        <v>298.19328000000002</v>
      </c>
      <c r="F88" s="8">
        <v>299.200557</v>
      </c>
      <c r="G88" s="8">
        <v>297.18600400000003</v>
      </c>
      <c r="H88" s="8">
        <v>688.2</v>
      </c>
      <c r="I88" s="8">
        <v>694.29</v>
      </c>
      <c r="J88" s="9" t="s">
        <v>921</v>
      </c>
      <c r="K88" s="9" t="s">
        <v>928</v>
      </c>
      <c r="L88" s="13" t="s">
        <v>1084</v>
      </c>
      <c r="M88" s="5" t="s">
        <v>926</v>
      </c>
    </row>
    <row r="89" spans="1:13" x14ac:dyDescent="0.25">
      <c r="A89" s="5" t="s">
        <v>313</v>
      </c>
      <c r="B89" s="6" t="s">
        <v>826</v>
      </c>
      <c r="C89" s="4" t="s">
        <v>1085</v>
      </c>
      <c r="D89" s="7" t="s">
        <v>1086</v>
      </c>
      <c r="E89" s="10">
        <v>238.24089900000001</v>
      </c>
      <c r="F89" s="8">
        <v>239.248175</v>
      </c>
      <c r="G89" s="8">
        <v>237.23362299999999</v>
      </c>
      <c r="H89" s="8">
        <v>254.64</v>
      </c>
      <c r="I89" s="8">
        <v>225.52</v>
      </c>
      <c r="J89" s="9" t="s">
        <v>923</v>
      </c>
      <c r="K89" s="9" t="s">
        <v>928</v>
      </c>
      <c r="L89" s="6" t="s">
        <v>662</v>
      </c>
      <c r="M89" s="5" t="s">
        <v>919</v>
      </c>
    </row>
    <row r="90" spans="1:13" x14ac:dyDescent="0.25">
      <c r="A90" s="5" t="s">
        <v>456</v>
      </c>
      <c r="B90" s="6" t="s">
        <v>457</v>
      </c>
      <c r="C90" s="4" t="s">
        <v>1087</v>
      </c>
      <c r="D90" s="7" t="s">
        <v>459</v>
      </c>
      <c r="E90" s="8">
        <v>131.93003300000001</v>
      </c>
      <c r="F90" s="8">
        <v>132.93731</v>
      </c>
      <c r="G90" s="8">
        <v>130.92275699999999</v>
      </c>
      <c r="H90" s="8">
        <v>386.68</v>
      </c>
      <c r="I90" s="8">
        <v>401.17</v>
      </c>
      <c r="J90" s="9" t="s">
        <v>923</v>
      </c>
      <c r="K90" s="9" t="s">
        <v>918</v>
      </c>
      <c r="L90" s="6" t="s">
        <v>662</v>
      </c>
      <c r="M90" s="5" t="s">
        <v>919</v>
      </c>
    </row>
    <row r="91" spans="1:13" x14ac:dyDescent="0.25">
      <c r="A91" s="5" t="s">
        <v>325</v>
      </c>
      <c r="B91" s="6" t="s">
        <v>837</v>
      </c>
      <c r="C91" s="4" t="s">
        <v>1088</v>
      </c>
      <c r="D91" s="7" t="s">
        <v>1089</v>
      </c>
      <c r="E91" s="8">
        <v>279.1293</v>
      </c>
      <c r="F91" s="8">
        <v>280.13657599999999</v>
      </c>
      <c r="G91" s="8">
        <v>278.12202300000001</v>
      </c>
      <c r="H91" s="8">
        <v>392.61</v>
      </c>
      <c r="I91" s="8">
        <v>550.46</v>
      </c>
      <c r="J91" s="9" t="s">
        <v>923</v>
      </c>
      <c r="K91" s="9" t="s">
        <v>928</v>
      </c>
      <c r="L91" s="6" t="s">
        <v>1090</v>
      </c>
      <c r="M91" s="5" t="s">
        <v>926</v>
      </c>
    </row>
    <row r="92" spans="1:13" x14ac:dyDescent="0.25">
      <c r="A92" s="5" t="s">
        <v>395</v>
      </c>
      <c r="B92" s="6" t="s">
        <v>396</v>
      </c>
      <c r="C92" s="4" t="s">
        <v>1091</v>
      </c>
      <c r="D92" s="7" t="s">
        <v>398</v>
      </c>
      <c r="E92" s="8">
        <v>49.992328000000001</v>
      </c>
      <c r="F92" s="8">
        <v>50.999603999999998</v>
      </c>
      <c r="G92" s="8">
        <v>48.985050999999999</v>
      </c>
      <c r="H92" s="8">
        <v>303.82</v>
      </c>
      <c r="I92" s="8">
        <v>81.180000000000007</v>
      </c>
      <c r="J92" s="9" t="s">
        <v>923</v>
      </c>
      <c r="K92" s="9" t="s">
        <v>918</v>
      </c>
      <c r="L92" s="6" t="s">
        <v>662</v>
      </c>
      <c r="M92" s="5" t="s">
        <v>919</v>
      </c>
    </row>
    <row r="93" spans="1:13" x14ac:dyDescent="0.25">
      <c r="A93" s="5" t="s">
        <v>399</v>
      </c>
      <c r="B93" s="6" t="s">
        <v>400</v>
      </c>
      <c r="C93" s="4" t="s">
        <v>1092</v>
      </c>
      <c r="D93" s="7" t="s">
        <v>402</v>
      </c>
      <c r="E93" s="8">
        <v>64.007977999999994</v>
      </c>
      <c r="F93" s="8">
        <v>65.015253999999999</v>
      </c>
      <c r="G93" s="8">
        <v>63.000700999999999</v>
      </c>
      <c r="H93" s="8">
        <v>325.12</v>
      </c>
      <c r="I93" s="8">
        <v>84.19</v>
      </c>
      <c r="J93" s="9" t="s">
        <v>923</v>
      </c>
      <c r="K93" s="9" t="s">
        <v>918</v>
      </c>
      <c r="L93" s="6" t="s">
        <v>662</v>
      </c>
      <c r="M93" s="5" t="s">
        <v>919</v>
      </c>
    </row>
    <row r="94" spans="1:13" x14ac:dyDescent="0.25">
      <c r="A94" s="5" t="s">
        <v>60</v>
      </c>
      <c r="B94" s="6" t="s">
        <v>61</v>
      </c>
      <c r="C94" s="4" t="s">
        <v>1011</v>
      </c>
      <c r="D94" s="7" t="s">
        <v>1095</v>
      </c>
      <c r="E94" s="8">
        <v>95.953355000000002</v>
      </c>
      <c r="F94" s="8">
        <v>96.960632000000004</v>
      </c>
      <c r="G94" s="8">
        <v>94.946078999999997</v>
      </c>
      <c r="H94" s="8">
        <v>112.13</v>
      </c>
      <c r="I94" s="8">
        <v>71.819999999999993</v>
      </c>
      <c r="J94" s="9" t="s">
        <v>923</v>
      </c>
      <c r="K94" s="9" t="s">
        <v>918</v>
      </c>
      <c r="L94" s="6" t="s">
        <v>662</v>
      </c>
      <c r="M94" s="5" t="s">
        <v>919</v>
      </c>
    </row>
    <row r="95" spans="1:13" x14ac:dyDescent="0.25">
      <c r="A95" s="5" t="s">
        <v>64</v>
      </c>
      <c r="B95" s="6" t="s">
        <v>65</v>
      </c>
      <c r="C95" s="4" t="s">
        <v>1096</v>
      </c>
      <c r="D95" s="7" t="s">
        <v>1097</v>
      </c>
      <c r="E95" s="8">
        <v>119.934512</v>
      </c>
      <c r="F95" s="8">
        <v>120.941788</v>
      </c>
      <c r="G95" s="8">
        <v>118.927235</v>
      </c>
      <c r="H95" s="8">
        <v>358.01</v>
      </c>
      <c r="I95" s="8">
        <v>260.45999999999998</v>
      </c>
      <c r="J95" s="9" t="s">
        <v>917</v>
      </c>
      <c r="K95" s="9" t="s">
        <v>918</v>
      </c>
      <c r="L95" s="6" t="s">
        <v>662</v>
      </c>
      <c r="M95" s="5" t="s">
        <v>919</v>
      </c>
    </row>
    <row r="96" spans="1:13" x14ac:dyDescent="0.25">
      <c r="A96" s="5" t="s">
        <v>211</v>
      </c>
      <c r="B96" s="6" t="s">
        <v>212</v>
      </c>
      <c r="C96" s="4" t="s">
        <v>1098</v>
      </c>
      <c r="D96" s="7" t="s">
        <v>1099</v>
      </c>
      <c r="E96" s="10">
        <v>108.01620449799999</v>
      </c>
      <c r="F96" s="8">
        <v>109.0235</v>
      </c>
      <c r="G96" s="8">
        <v>107.0089</v>
      </c>
      <c r="H96" s="8" t="s">
        <v>662</v>
      </c>
      <c r="I96" s="8" t="s">
        <v>662</v>
      </c>
      <c r="J96" s="9" t="s">
        <v>923</v>
      </c>
      <c r="K96" s="9" t="s">
        <v>918</v>
      </c>
      <c r="L96" s="6" t="s">
        <v>662</v>
      </c>
      <c r="M96" s="5" t="s">
        <v>919</v>
      </c>
    </row>
    <row r="97" spans="1:13" x14ac:dyDescent="0.25">
      <c r="A97" s="5" t="s">
        <v>219</v>
      </c>
      <c r="B97" s="6" t="s">
        <v>839</v>
      </c>
      <c r="C97" s="4" t="s">
        <v>970</v>
      </c>
      <c r="D97" s="7" t="s">
        <v>1102</v>
      </c>
      <c r="E97" s="8">
        <v>132.09389999999999</v>
      </c>
      <c r="F97" s="8">
        <v>133.10117700000001</v>
      </c>
      <c r="G97" s="8">
        <v>131.086624</v>
      </c>
      <c r="H97" s="8">
        <v>471.34</v>
      </c>
      <c r="I97" s="8">
        <v>477.22</v>
      </c>
      <c r="J97" s="9" t="s">
        <v>923</v>
      </c>
      <c r="K97" s="9" t="s">
        <v>918</v>
      </c>
      <c r="L97" s="6" t="s">
        <v>662</v>
      </c>
      <c r="M97" s="5" t="s">
        <v>919</v>
      </c>
    </row>
    <row r="98" spans="1:13" x14ac:dyDescent="0.25">
      <c r="A98" s="5" t="s">
        <v>223</v>
      </c>
      <c r="B98" s="6" t="s">
        <v>894</v>
      </c>
      <c r="C98" s="4" t="s">
        <v>1103</v>
      </c>
      <c r="D98" s="7" t="s">
        <v>226</v>
      </c>
      <c r="E98" s="8">
        <v>182.070795</v>
      </c>
      <c r="F98" s="8">
        <v>183.07807199999999</v>
      </c>
      <c r="G98" s="8">
        <v>181.06351900000001</v>
      </c>
      <c r="H98" s="8">
        <v>367.4</v>
      </c>
      <c r="I98" s="8">
        <v>445.21</v>
      </c>
      <c r="J98" s="9" t="s">
        <v>923</v>
      </c>
      <c r="K98" s="9" t="s">
        <v>928</v>
      </c>
      <c r="L98" s="6" t="s">
        <v>1104</v>
      </c>
      <c r="M98" s="5" t="s">
        <v>926</v>
      </c>
    </row>
    <row r="99" spans="1:13" x14ac:dyDescent="0.25">
      <c r="A99" s="5" t="s">
        <v>71</v>
      </c>
      <c r="B99" s="4" t="s">
        <v>897</v>
      </c>
      <c r="C99" s="4" t="s">
        <v>1105</v>
      </c>
      <c r="D99" s="7" t="s">
        <v>74</v>
      </c>
      <c r="E99" s="8">
        <v>398.24333999999999</v>
      </c>
      <c r="F99" s="8">
        <v>399.25061699999998</v>
      </c>
      <c r="G99" s="8">
        <v>397.236064</v>
      </c>
      <c r="H99" s="8">
        <v>815.31</v>
      </c>
      <c r="I99" s="8">
        <v>802.21</v>
      </c>
      <c r="J99" s="9" t="s">
        <v>923</v>
      </c>
      <c r="K99" s="9" t="s">
        <v>928</v>
      </c>
      <c r="L99" s="6" t="s">
        <v>1106</v>
      </c>
      <c r="M99" s="5" t="s">
        <v>926</v>
      </c>
    </row>
    <row r="100" spans="1:13" x14ac:dyDescent="0.25">
      <c r="A100" s="5" t="s">
        <v>143</v>
      </c>
      <c r="B100" s="6" t="s">
        <v>825</v>
      </c>
      <c r="C100" s="4" t="s">
        <v>1107</v>
      </c>
      <c r="D100" s="7" t="s">
        <v>1108</v>
      </c>
      <c r="E100" s="8">
        <v>164.10619600000001</v>
      </c>
      <c r="F100" s="8">
        <v>165.113473</v>
      </c>
      <c r="G100" s="8">
        <v>163.09891999999999</v>
      </c>
      <c r="H100" s="8">
        <v>322.63</v>
      </c>
      <c r="I100" s="8">
        <v>261.56</v>
      </c>
      <c r="J100" s="9" t="s">
        <v>923</v>
      </c>
      <c r="K100" s="9" t="s">
        <v>918</v>
      </c>
      <c r="L100" s="6" t="s">
        <v>662</v>
      </c>
      <c r="M100" s="5" t="s">
        <v>919</v>
      </c>
    </row>
    <row r="101" spans="1:13" x14ac:dyDescent="0.25">
      <c r="A101" s="5" t="s">
        <v>75</v>
      </c>
      <c r="B101" s="6" t="s">
        <v>76</v>
      </c>
      <c r="C101" s="4" t="s">
        <v>1109</v>
      </c>
      <c r="D101" s="7" t="s">
        <v>1110</v>
      </c>
      <c r="E101" s="8">
        <v>111.984656</v>
      </c>
      <c r="F101" s="8">
        <v>112.99193200000001</v>
      </c>
      <c r="G101" s="8">
        <v>110.977379</v>
      </c>
      <c r="H101" s="8">
        <v>406.35</v>
      </c>
      <c r="I101" s="8">
        <v>258.83</v>
      </c>
      <c r="J101" s="9" t="s">
        <v>923</v>
      </c>
      <c r="K101" s="9" t="s">
        <v>918</v>
      </c>
      <c r="L101" s="6" t="s">
        <v>662</v>
      </c>
      <c r="M101" s="5" t="s">
        <v>919</v>
      </c>
    </row>
    <row r="102" spans="1:13" x14ac:dyDescent="0.25">
      <c r="A102" s="5" t="s">
        <v>460</v>
      </c>
      <c r="B102" s="6" t="s">
        <v>461</v>
      </c>
      <c r="C102" s="4" t="s">
        <v>1087</v>
      </c>
      <c r="D102" s="7" t="s">
        <v>463</v>
      </c>
      <c r="E102" s="8">
        <v>131.93003300000001</v>
      </c>
      <c r="F102" s="8">
        <v>132.93731</v>
      </c>
      <c r="G102" s="8">
        <v>130.92275699999999</v>
      </c>
      <c r="H102" s="8">
        <v>480.89</v>
      </c>
      <c r="I102" s="8">
        <v>271.98</v>
      </c>
      <c r="J102" s="9" t="s">
        <v>923</v>
      </c>
      <c r="K102" s="9" t="s">
        <v>918</v>
      </c>
      <c r="L102" s="6" t="s">
        <v>662</v>
      </c>
      <c r="M102" s="5" t="s">
        <v>919</v>
      </c>
    </row>
    <row r="103" spans="1:13" x14ac:dyDescent="0.25">
      <c r="A103" s="5" t="s">
        <v>480</v>
      </c>
      <c r="B103" s="6" t="s">
        <v>481</v>
      </c>
      <c r="C103" s="4" t="s">
        <v>1112</v>
      </c>
      <c r="D103" s="7" t="s">
        <v>1113</v>
      </c>
      <c r="E103" s="8">
        <v>89.047678000000005</v>
      </c>
      <c r="F103" s="8">
        <v>90.054955000000007</v>
      </c>
      <c r="G103" s="8">
        <v>88.040402</v>
      </c>
      <c r="H103" s="8">
        <v>287.14</v>
      </c>
      <c r="I103" s="8">
        <v>93.77</v>
      </c>
      <c r="J103" s="9" t="s">
        <v>921</v>
      </c>
      <c r="K103" s="9" t="s">
        <v>918</v>
      </c>
      <c r="L103" s="6" t="s">
        <v>1114</v>
      </c>
      <c r="M103" s="5" t="s">
        <v>926</v>
      </c>
    </row>
    <row r="104" spans="1:13" x14ac:dyDescent="0.25">
      <c r="A104" s="5" t="s">
        <v>17</v>
      </c>
      <c r="B104" s="6" t="s">
        <v>865</v>
      </c>
      <c r="C104" s="4" t="s">
        <v>1115</v>
      </c>
      <c r="D104" s="7" t="s">
        <v>1116</v>
      </c>
      <c r="E104" s="8">
        <v>248.061948</v>
      </c>
      <c r="F104" s="8">
        <v>249.06922499999999</v>
      </c>
      <c r="G104" s="8">
        <v>247.05467200000001</v>
      </c>
      <c r="H104" s="8">
        <v>307.60000000000002</v>
      </c>
      <c r="I104" s="8">
        <v>335.44</v>
      </c>
      <c r="J104" s="9" t="s">
        <v>921</v>
      </c>
      <c r="K104" s="9" t="s">
        <v>918</v>
      </c>
      <c r="L104" s="6" t="s">
        <v>1117</v>
      </c>
      <c r="M104" s="5" t="s">
        <v>926</v>
      </c>
    </row>
    <row r="105" spans="1:13" x14ac:dyDescent="0.25">
      <c r="A105" s="5" t="s">
        <v>227</v>
      </c>
      <c r="B105" s="6" t="s">
        <v>816</v>
      </c>
      <c r="C105" s="4" t="s">
        <v>1121</v>
      </c>
      <c r="D105" s="7" t="s">
        <v>1122</v>
      </c>
      <c r="E105" s="8">
        <v>152.08373</v>
      </c>
      <c r="F105" s="8">
        <v>153.09100599999999</v>
      </c>
      <c r="G105" s="8">
        <v>151.07645299999999</v>
      </c>
      <c r="H105" s="8">
        <v>432.46</v>
      </c>
      <c r="I105" s="8">
        <v>459.28</v>
      </c>
      <c r="J105" s="9" t="s">
        <v>923</v>
      </c>
      <c r="K105" s="9" t="s">
        <v>918</v>
      </c>
      <c r="L105" s="9" t="s">
        <v>662</v>
      </c>
      <c r="M105" s="5" t="s">
        <v>919</v>
      </c>
    </row>
    <row r="106" spans="1:13" x14ac:dyDescent="0.25">
      <c r="A106" s="5" t="s">
        <v>230</v>
      </c>
      <c r="B106" s="6" t="s">
        <v>856</v>
      </c>
      <c r="C106" s="4" t="s">
        <v>1123</v>
      </c>
      <c r="D106" s="7" t="s">
        <v>1124</v>
      </c>
      <c r="E106" s="10">
        <v>270.16198000000003</v>
      </c>
      <c r="F106" s="10">
        <v>271.16925600000002</v>
      </c>
      <c r="G106" s="8">
        <v>269.15470299999998</v>
      </c>
      <c r="H106" s="8">
        <v>798.47</v>
      </c>
      <c r="I106" s="8">
        <v>711.38</v>
      </c>
      <c r="J106" s="9" t="s">
        <v>923</v>
      </c>
      <c r="K106" s="9" t="s">
        <v>918</v>
      </c>
      <c r="L106" s="6" t="s">
        <v>662</v>
      </c>
      <c r="M106" s="5" t="s">
        <v>919</v>
      </c>
    </row>
    <row r="107" spans="1:13" x14ac:dyDescent="0.25">
      <c r="A107" s="5" t="s">
        <v>233</v>
      </c>
      <c r="B107" s="6" t="s">
        <v>844</v>
      </c>
      <c r="C107" s="4" t="s">
        <v>1125</v>
      </c>
      <c r="D107" s="7" t="s">
        <v>1126</v>
      </c>
      <c r="E107" s="8">
        <v>358.04056100000003</v>
      </c>
      <c r="F107" s="8">
        <v>359.04783800000001</v>
      </c>
      <c r="G107" s="8">
        <v>357.03328499999998</v>
      </c>
      <c r="H107" s="8">
        <v>219.75</v>
      </c>
      <c r="I107" s="8">
        <v>271.55</v>
      </c>
      <c r="J107" s="9" t="s">
        <v>921</v>
      </c>
      <c r="K107" s="9" t="s">
        <v>928</v>
      </c>
      <c r="L107" s="6" t="s">
        <v>662</v>
      </c>
      <c r="M107" s="5" t="s">
        <v>919</v>
      </c>
    </row>
    <row r="108" spans="1:13" x14ac:dyDescent="0.25">
      <c r="A108" s="5" t="s">
        <v>169</v>
      </c>
      <c r="B108" s="6" t="s">
        <v>835</v>
      </c>
      <c r="C108" s="4" t="s">
        <v>1132</v>
      </c>
      <c r="D108" s="7" t="s">
        <v>1133</v>
      </c>
      <c r="E108" s="8">
        <v>190.168128</v>
      </c>
      <c r="F108" s="8">
        <v>191.17540399999999</v>
      </c>
      <c r="G108" s="8">
        <v>189.16085200000001</v>
      </c>
      <c r="H108" s="8">
        <v>88.38</v>
      </c>
      <c r="I108" s="8">
        <v>106.24</v>
      </c>
      <c r="J108" s="9" t="s">
        <v>923</v>
      </c>
      <c r="K108" s="9" t="s">
        <v>918</v>
      </c>
      <c r="L108" s="6" t="s">
        <v>662</v>
      </c>
      <c r="M108" s="5" t="s">
        <v>919</v>
      </c>
    </row>
    <row r="109" spans="1:13" x14ac:dyDescent="0.25">
      <c r="A109" s="5" t="s">
        <v>633</v>
      </c>
      <c r="B109" s="6" t="s">
        <v>853</v>
      </c>
      <c r="C109" s="4" t="s">
        <v>1134</v>
      </c>
      <c r="D109" s="7" t="s">
        <v>1135</v>
      </c>
      <c r="E109" s="8">
        <v>154.07825</v>
      </c>
      <c r="F109" s="8">
        <v>155.08552700000001</v>
      </c>
      <c r="G109" s="8">
        <v>153.07097400000001</v>
      </c>
      <c r="H109" s="8">
        <v>612.54999999999995</v>
      </c>
      <c r="I109" s="8">
        <v>441.78</v>
      </c>
      <c r="J109" s="9" t="s">
        <v>923</v>
      </c>
      <c r="K109" s="9" t="s">
        <v>918</v>
      </c>
      <c r="L109" s="6" t="s">
        <v>662</v>
      </c>
      <c r="M109" s="5" t="s">
        <v>919</v>
      </c>
    </row>
    <row r="110" spans="1:13" x14ac:dyDescent="0.25">
      <c r="A110" s="5" t="s">
        <v>370</v>
      </c>
      <c r="B110" s="6" t="s">
        <v>863</v>
      </c>
      <c r="C110" s="4" t="s">
        <v>1136</v>
      </c>
      <c r="D110" s="7" t="s">
        <v>1137</v>
      </c>
      <c r="E110" s="8">
        <v>154.062994</v>
      </c>
      <c r="F110" s="8">
        <v>155.07027099999999</v>
      </c>
      <c r="G110" s="8">
        <v>153.05571800000001</v>
      </c>
      <c r="H110" s="8">
        <v>344.04</v>
      </c>
      <c r="I110" s="8">
        <v>361.11</v>
      </c>
      <c r="J110" s="9" t="s">
        <v>923</v>
      </c>
      <c r="K110" s="9" t="s">
        <v>918</v>
      </c>
      <c r="L110" s="6" t="s">
        <v>662</v>
      </c>
      <c r="M110" s="5" t="s">
        <v>919</v>
      </c>
    </row>
    <row r="111" spans="1:13" x14ac:dyDescent="0.25">
      <c r="A111" s="5" t="s">
        <v>440</v>
      </c>
      <c r="B111" s="6" t="s">
        <v>441</v>
      </c>
      <c r="C111" s="4" t="s">
        <v>977</v>
      </c>
      <c r="D111" s="7" t="s">
        <v>1138</v>
      </c>
      <c r="E111" s="8">
        <v>179.93003300000001</v>
      </c>
      <c r="F111" s="8">
        <v>180.93731</v>
      </c>
      <c r="G111" s="8">
        <v>178.92275699999999</v>
      </c>
      <c r="H111" s="8">
        <v>643.41</v>
      </c>
      <c r="I111" s="8">
        <v>651.87</v>
      </c>
      <c r="J111" s="9" t="s">
        <v>921</v>
      </c>
      <c r="K111" s="9" t="s">
        <v>918</v>
      </c>
      <c r="L111" s="6" t="s">
        <v>662</v>
      </c>
      <c r="M111" s="5" t="s">
        <v>919</v>
      </c>
    </row>
    <row r="112" spans="1:13" x14ac:dyDescent="0.25">
      <c r="A112" s="5" t="s">
        <v>187</v>
      </c>
      <c r="B112" s="6" t="s">
        <v>834</v>
      </c>
      <c r="C112" s="4" t="s">
        <v>1139</v>
      </c>
      <c r="D112" s="7" t="s">
        <v>1140</v>
      </c>
      <c r="E112" s="8">
        <v>121.08914900000001</v>
      </c>
      <c r="F112" s="8">
        <v>122.09642599999999</v>
      </c>
      <c r="G112" s="8">
        <v>120.081873</v>
      </c>
      <c r="H112" s="8">
        <v>297.81</v>
      </c>
      <c r="I112" s="8">
        <v>384.29</v>
      </c>
      <c r="J112" s="9" t="s">
        <v>923</v>
      </c>
      <c r="K112" s="9" t="s">
        <v>918</v>
      </c>
      <c r="L112" s="13" t="s">
        <v>1141</v>
      </c>
      <c r="M112" s="5" t="s">
        <v>926</v>
      </c>
    </row>
    <row r="113" spans="1:13" x14ac:dyDescent="0.25">
      <c r="A113" s="5" t="s">
        <v>423</v>
      </c>
      <c r="B113" s="6" t="s">
        <v>890</v>
      </c>
      <c r="C113" s="4" t="s">
        <v>1142</v>
      </c>
      <c r="D113" s="7" t="s">
        <v>426</v>
      </c>
      <c r="E113" s="10">
        <v>171.03539900000001</v>
      </c>
      <c r="F113" s="8">
        <v>172.042676</v>
      </c>
      <c r="G113" s="8">
        <v>170.02812299999999</v>
      </c>
      <c r="H113" s="8">
        <v>253.71</v>
      </c>
      <c r="I113" s="8">
        <v>240.13</v>
      </c>
      <c r="J113" s="9" t="s">
        <v>921</v>
      </c>
      <c r="K113" s="9" t="s">
        <v>918</v>
      </c>
      <c r="L113" s="6" t="s">
        <v>1143</v>
      </c>
      <c r="M113" s="5" t="s">
        <v>926</v>
      </c>
    </row>
    <row r="114" spans="1:13" x14ac:dyDescent="0.25">
      <c r="A114" s="5" t="s">
        <v>520</v>
      </c>
      <c r="B114" s="6" t="s">
        <v>847</v>
      </c>
      <c r="C114" s="4" t="s">
        <v>1144</v>
      </c>
      <c r="D114" s="7" t="s">
        <v>1145</v>
      </c>
      <c r="E114" s="8">
        <v>187.030314</v>
      </c>
      <c r="F114" s="8">
        <v>188.03758999999999</v>
      </c>
      <c r="G114" s="8">
        <v>186.02303699999999</v>
      </c>
      <c r="H114" s="8">
        <v>154.91</v>
      </c>
      <c r="I114" s="8">
        <v>123.89</v>
      </c>
      <c r="J114" s="9" t="s">
        <v>921</v>
      </c>
      <c r="K114" s="9" t="s">
        <v>928</v>
      </c>
      <c r="L114" s="6" t="s">
        <v>1146</v>
      </c>
      <c r="M114" s="5" t="s">
        <v>926</v>
      </c>
    </row>
    <row r="115" spans="1:13" x14ac:dyDescent="0.25">
      <c r="A115" s="5" t="s">
        <v>237</v>
      </c>
      <c r="B115" s="6" t="s">
        <v>838</v>
      </c>
      <c r="C115" s="4" t="s">
        <v>1147</v>
      </c>
      <c r="D115" s="7" t="s">
        <v>1148</v>
      </c>
      <c r="E115" s="8">
        <v>137.04767799999999</v>
      </c>
      <c r="F115" s="8">
        <v>138.05495500000001</v>
      </c>
      <c r="G115" s="8">
        <v>136.040402</v>
      </c>
      <c r="H115" s="8">
        <v>429.05</v>
      </c>
      <c r="I115" s="8">
        <v>325.18</v>
      </c>
      <c r="J115" s="9" t="s">
        <v>917</v>
      </c>
      <c r="K115" s="9" t="s">
        <v>918</v>
      </c>
      <c r="L115" s="6" t="s">
        <v>662</v>
      </c>
      <c r="M115" s="5" t="s">
        <v>919</v>
      </c>
    </row>
    <row r="116" spans="1:13" x14ac:dyDescent="0.25">
      <c r="A116" s="5" t="s">
        <v>338</v>
      </c>
      <c r="B116" s="6" t="s">
        <v>870</v>
      </c>
      <c r="C116" s="4" t="s">
        <v>1149</v>
      </c>
      <c r="D116" s="7" t="s">
        <v>1150</v>
      </c>
      <c r="E116" s="8">
        <v>240.07462200000001</v>
      </c>
      <c r="F116" s="8">
        <v>241.081898</v>
      </c>
      <c r="G116" s="8">
        <v>239.06734499999999</v>
      </c>
      <c r="H116" s="8">
        <v>610.16</v>
      </c>
      <c r="I116" s="8">
        <v>438.68</v>
      </c>
      <c r="J116" s="9" t="s">
        <v>917</v>
      </c>
      <c r="K116" s="9" t="s">
        <v>966</v>
      </c>
      <c r="L116" s="13" t="s">
        <v>1151</v>
      </c>
      <c r="M116" s="5" t="s">
        <v>926</v>
      </c>
    </row>
    <row r="117" spans="1:13" x14ac:dyDescent="0.25">
      <c r="A117" s="5" t="s">
        <v>639</v>
      </c>
      <c r="B117" s="4" t="s">
        <v>640</v>
      </c>
      <c r="C117" s="4" t="s">
        <v>1152</v>
      </c>
      <c r="D117" s="7" t="s">
        <v>1153</v>
      </c>
      <c r="E117" s="8">
        <v>128.0626</v>
      </c>
      <c r="F117" s="8">
        <v>129.06987699999999</v>
      </c>
      <c r="G117" s="10">
        <v>127.055324</v>
      </c>
      <c r="H117" s="10">
        <v>457.34</v>
      </c>
      <c r="I117" s="8">
        <v>379.79</v>
      </c>
      <c r="J117" s="18" t="s">
        <v>923</v>
      </c>
      <c r="K117" s="9" t="s">
        <v>918</v>
      </c>
      <c r="L117" s="6" t="s">
        <v>662</v>
      </c>
      <c r="M117" s="5" t="s">
        <v>919</v>
      </c>
    </row>
    <row r="118" spans="1:13" x14ac:dyDescent="0.25">
      <c r="A118" s="5" t="s">
        <v>547</v>
      </c>
      <c r="B118" s="17" t="s">
        <v>818</v>
      </c>
      <c r="C118" s="4" t="s">
        <v>1154</v>
      </c>
      <c r="D118" s="7" t="s">
        <v>550</v>
      </c>
      <c r="E118" s="8">
        <v>168.000984004</v>
      </c>
      <c r="F118" s="8"/>
      <c r="G118" s="8"/>
      <c r="H118" s="10">
        <v>496.51021311097099</v>
      </c>
      <c r="I118" s="8">
        <v>239.81620000000001</v>
      </c>
      <c r="J118" s="9" t="s">
        <v>917</v>
      </c>
      <c r="K118" s="12" t="s">
        <v>966</v>
      </c>
      <c r="L118" s="6" t="s">
        <v>662</v>
      </c>
      <c r="M118" s="5" t="s">
        <v>919</v>
      </c>
    </row>
    <row r="119" spans="1:13" x14ac:dyDescent="0.25">
      <c r="A119" s="5" t="s">
        <v>79</v>
      </c>
      <c r="B119" s="6" t="s">
        <v>811</v>
      </c>
      <c r="C119" s="4" t="s">
        <v>1155</v>
      </c>
      <c r="D119" s="7" t="s">
        <v>1156</v>
      </c>
      <c r="E119" s="8">
        <v>119.04834700000001</v>
      </c>
      <c r="F119" s="8">
        <v>120.05562399999999</v>
      </c>
      <c r="G119" s="8">
        <v>118.041071</v>
      </c>
      <c r="H119" s="8">
        <v>231.85</v>
      </c>
      <c r="I119" s="8">
        <v>193.87</v>
      </c>
      <c r="J119" s="9" t="s">
        <v>921</v>
      </c>
      <c r="K119" s="9" t="s">
        <v>918</v>
      </c>
      <c r="L119" s="13" t="s">
        <v>1157</v>
      </c>
      <c r="M119" s="5" t="s">
        <v>926</v>
      </c>
    </row>
    <row r="120" spans="1:13" x14ac:dyDescent="0.25">
      <c r="A120" s="5" t="s">
        <v>643</v>
      </c>
      <c r="B120" s="6" t="s">
        <v>644</v>
      </c>
      <c r="C120" s="4" t="s">
        <v>1158</v>
      </c>
      <c r="D120" s="7" t="s">
        <v>1159</v>
      </c>
      <c r="E120" s="8">
        <v>135.01427000000001</v>
      </c>
      <c r="F120" s="8">
        <v>136.021546</v>
      </c>
      <c r="G120" s="8">
        <v>134.00699299999999</v>
      </c>
      <c r="H120" s="8">
        <v>313.95999999999998</v>
      </c>
      <c r="I120" s="8">
        <v>207.33</v>
      </c>
      <c r="J120" s="9" t="s">
        <v>923</v>
      </c>
      <c r="K120" s="9" t="s">
        <v>918</v>
      </c>
      <c r="L120" s="13" t="s">
        <v>1160</v>
      </c>
      <c r="M120" s="5" t="s">
        <v>926</v>
      </c>
    </row>
    <row r="121" spans="1:13" x14ac:dyDescent="0.25">
      <c r="A121" s="5" t="s">
        <v>29</v>
      </c>
      <c r="B121" s="6" t="s">
        <v>30</v>
      </c>
      <c r="C121" s="4" t="s">
        <v>1060</v>
      </c>
      <c r="D121" s="7" t="s">
        <v>32</v>
      </c>
      <c r="E121" s="10">
        <v>145.96900600000001</v>
      </c>
      <c r="F121" s="8">
        <v>146.976282</v>
      </c>
      <c r="G121" s="8">
        <v>144.96172899999999</v>
      </c>
      <c r="H121" s="8">
        <v>519.21</v>
      </c>
      <c r="I121" s="10">
        <v>377.39</v>
      </c>
      <c r="J121" s="9" t="s">
        <v>921</v>
      </c>
      <c r="K121" s="9" t="s">
        <v>918</v>
      </c>
      <c r="L121" s="6" t="s">
        <v>662</v>
      </c>
      <c r="M121" s="5" t="s">
        <v>919</v>
      </c>
    </row>
    <row r="122" spans="1:13" x14ac:dyDescent="0.25">
      <c r="A122" s="5" t="s">
        <v>363</v>
      </c>
      <c r="B122" s="6" t="s">
        <v>364</v>
      </c>
      <c r="C122" s="4" t="s">
        <v>1161</v>
      </c>
      <c r="D122" s="7" t="s">
        <v>1162</v>
      </c>
      <c r="E122" s="8">
        <v>145.945683</v>
      </c>
      <c r="F122" s="8">
        <v>146.95295999999999</v>
      </c>
      <c r="G122" s="8">
        <v>144.93840700000001</v>
      </c>
      <c r="H122" s="8">
        <v>402.59</v>
      </c>
      <c r="I122" s="8">
        <v>319.61</v>
      </c>
      <c r="J122" s="9" t="s">
        <v>923</v>
      </c>
      <c r="K122" s="9" t="s">
        <v>918</v>
      </c>
      <c r="L122" s="6" t="s">
        <v>662</v>
      </c>
      <c r="M122" s="5" t="s">
        <v>919</v>
      </c>
    </row>
    <row r="123" spans="1:13" x14ac:dyDescent="0.25">
      <c r="A123" s="5" t="s">
        <v>83</v>
      </c>
      <c r="B123" s="6" t="s">
        <v>820</v>
      </c>
      <c r="C123" s="97" t="s">
        <v>1163</v>
      </c>
      <c r="D123" s="7" t="s">
        <v>1164</v>
      </c>
      <c r="E123" s="8">
        <v>239.142248</v>
      </c>
      <c r="F123" s="8">
        <v>240.14952400000001</v>
      </c>
      <c r="G123" s="8">
        <v>238.13497100000001</v>
      </c>
      <c r="H123" s="8">
        <v>393.51</v>
      </c>
      <c r="I123" s="8">
        <v>336</v>
      </c>
      <c r="J123" s="9" t="s">
        <v>923</v>
      </c>
      <c r="K123" s="9" t="s">
        <v>918</v>
      </c>
      <c r="L123" s="6" t="s">
        <v>662</v>
      </c>
      <c r="M123" s="5" t="s">
        <v>919</v>
      </c>
    </row>
    <row r="124" spans="1:13" x14ac:dyDescent="0.25">
      <c r="A124" s="5" t="s">
        <v>241</v>
      </c>
      <c r="B124" s="6" t="s">
        <v>889</v>
      </c>
      <c r="C124" s="4" t="s">
        <v>1165</v>
      </c>
      <c r="D124" s="7" t="s">
        <v>1166</v>
      </c>
      <c r="E124" s="8">
        <v>208.01626099999999</v>
      </c>
      <c r="F124" s="8">
        <v>209.023537</v>
      </c>
      <c r="G124" s="8">
        <v>207.008984</v>
      </c>
      <c r="H124" s="8">
        <v>559.13</v>
      </c>
      <c r="I124" s="8">
        <v>459.55</v>
      </c>
      <c r="J124" s="9" t="s">
        <v>923</v>
      </c>
      <c r="K124" s="9" t="s">
        <v>928</v>
      </c>
      <c r="L124" s="6" t="s">
        <v>662</v>
      </c>
      <c r="M124" s="5" t="s">
        <v>919</v>
      </c>
    </row>
    <row r="125" spans="1:13" x14ac:dyDescent="0.25">
      <c r="A125" s="5" t="s">
        <v>647</v>
      </c>
      <c r="B125" s="6" t="s">
        <v>861</v>
      </c>
      <c r="C125" s="4" t="s">
        <v>949</v>
      </c>
      <c r="D125" s="7" t="s">
        <v>1167</v>
      </c>
      <c r="E125" s="8">
        <v>120.0939</v>
      </c>
      <c r="F125" s="8">
        <v>121.10117700000001</v>
      </c>
      <c r="G125" s="8">
        <v>119.086624</v>
      </c>
      <c r="H125" s="8">
        <v>535.32000000000005</v>
      </c>
      <c r="I125" s="8">
        <v>503.59</v>
      </c>
      <c r="J125" s="9" t="s">
        <v>923</v>
      </c>
      <c r="K125" s="9" t="s">
        <v>918</v>
      </c>
      <c r="L125" s="6" t="s">
        <v>662</v>
      </c>
      <c r="M125" s="5" t="s">
        <v>919</v>
      </c>
    </row>
    <row r="126" spans="1:13" x14ac:dyDescent="0.25">
      <c r="A126" s="5" t="s">
        <v>383</v>
      </c>
      <c r="B126" s="6" t="s">
        <v>384</v>
      </c>
      <c r="C126" s="4" t="s">
        <v>1168</v>
      </c>
      <c r="D126" s="7" t="s">
        <v>386</v>
      </c>
      <c r="E126" s="8">
        <v>123.032028</v>
      </c>
      <c r="F126" s="8">
        <v>124.039305</v>
      </c>
      <c r="G126" s="8">
        <v>122.02475200000001</v>
      </c>
      <c r="H126" s="8">
        <v>407.1</v>
      </c>
      <c r="I126" s="8">
        <v>244.91</v>
      </c>
      <c r="J126" s="9" t="s">
        <v>917</v>
      </c>
      <c r="K126" s="9" t="s">
        <v>918</v>
      </c>
      <c r="L126" s="6" t="s">
        <v>662</v>
      </c>
      <c r="M126" s="5" t="s">
        <v>919</v>
      </c>
    </row>
    <row r="127" spans="1:13" x14ac:dyDescent="0.25">
      <c r="A127" s="5" t="s">
        <v>245</v>
      </c>
      <c r="B127" s="6" t="s">
        <v>849</v>
      </c>
      <c r="C127" s="4" t="s">
        <v>1147</v>
      </c>
      <c r="D127" s="7" t="s">
        <v>248</v>
      </c>
      <c r="E127" s="8">
        <v>137.04767799999999</v>
      </c>
      <c r="F127" s="8">
        <v>138.05495500000001</v>
      </c>
      <c r="G127" s="8">
        <v>136.040402</v>
      </c>
      <c r="H127" s="8">
        <v>455.34</v>
      </c>
      <c r="I127" s="8">
        <v>377.02</v>
      </c>
      <c r="J127" s="9" t="s">
        <v>917</v>
      </c>
      <c r="K127" s="9" t="s">
        <v>918</v>
      </c>
      <c r="L127" s="6" t="s">
        <v>662</v>
      </c>
      <c r="M127" s="5" t="s">
        <v>919</v>
      </c>
    </row>
  </sheetData>
  <sortState xmlns:xlrd2="http://schemas.microsoft.com/office/spreadsheetml/2017/richdata2" ref="A4:M127">
    <sortCondition ref="A4:A127"/>
  </sortState>
  <mergeCells count="1">
    <mergeCell ref="E2:K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B00F-C92E-4AB0-A62E-749E2FAF452B}">
  <dimension ref="A1:D50"/>
  <sheetViews>
    <sheetView workbookViewId="0">
      <selection activeCell="E20" sqref="E20"/>
    </sheetView>
  </sheetViews>
  <sheetFormatPr defaultColWidth="8.88671875" defaultRowHeight="15.75" x14ac:dyDescent="0.25"/>
  <cols>
    <col min="1" max="1" width="14.5546875" style="117" customWidth="1"/>
    <col min="2" max="2" width="40.6640625" style="114" customWidth="1"/>
    <col min="3" max="3" width="15.44140625" style="114" customWidth="1"/>
    <col min="4" max="4" width="25.33203125" style="117" customWidth="1"/>
    <col min="5" max="16384" width="8.88671875" style="114"/>
  </cols>
  <sheetData>
    <row r="1" spans="1:4" ht="18.75" x14ac:dyDescent="0.25">
      <c r="A1" s="129" t="s">
        <v>1259</v>
      </c>
    </row>
    <row r="2" spans="1:4" ht="16.5" thickBot="1" x14ac:dyDescent="0.3">
      <c r="A2" s="118"/>
    </row>
    <row r="3" spans="1:4" s="126" customFormat="1" ht="16.5" thickBot="1" x14ac:dyDescent="0.3">
      <c r="A3" s="123" t="s">
        <v>795</v>
      </c>
      <c r="B3" s="124" t="s">
        <v>7</v>
      </c>
      <c r="C3" s="124" t="s">
        <v>1209</v>
      </c>
      <c r="D3" s="125" t="s">
        <v>1210</v>
      </c>
    </row>
    <row r="4" spans="1:4" ht="18.75" thickBot="1" x14ac:dyDescent="0.3">
      <c r="A4" s="119" t="s">
        <v>79</v>
      </c>
      <c r="B4" s="120" t="s">
        <v>811</v>
      </c>
      <c r="C4" s="120">
        <v>64.490000000000009</v>
      </c>
      <c r="D4" s="121" t="s">
        <v>1211</v>
      </c>
    </row>
    <row r="5" spans="1:4" ht="18.75" thickBot="1" x14ac:dyDescent="0.3">
      <c r="A5" s="119" t="s">
        <v>387</v>
      </c>
      <c r="B5" s="120" t="s">
        <v>899</v>
      </c>
      <c r="C5" s="120">
        <v>4.2299999999999986</v>
      </c>
      <c r="D5" s="121" t="s">
        <v>1212</v>
      </c>
    </row>
    <row r="6" spans="1:4" ht="18.75" thickBot="1" x14ac:dyDescent="0.3">
      <c r="A6" s="119" t="s">
        <v>567</v>
      </c>
      <c r="B6" s="120" t="s">
        <v>898</v>
      </c>
      <c r="C6" s="120">
        <v>32.54</v>
      </c>
      <c r="D6" s="121" t="s">
        <v>1213</v>
      </c>
    </row>
    <row r="7" spans="1:4" ht="18.75" thickBot="1" x14ac:dyDescent="0.3">
      <c r="A7" s="119" t="s">
        <v>127</v>
      </c>
      <c r="B7" s="120" t="s">
        <v>900</v>
      </c>
      <c r="C7" s="120">
        <v>13.87</v>
      </c>
      <c r="D7" s="121" t="s">
        <v>1214</v>
      </c>
    </row>
    <row r="8" spans="1:4" ht="18.75" thickBot="1" x14ac:dyDescent="0.3">
      <c r="A8" s="119" t="s">
        <v>71</v>
      </c>
      <c r="B8" s="120" t="s">
        <v>897</v>
      </c>
      <c r="C8" s="120">
        <v>10.530000000000001</v>
      </c>
      <c r="D8" s="121" t="s">
        <v>1215</v>
      </c>
    </row>
    <row r="9" spans="1:4" ht="18.75" thickBot="1" x14ac:dyDescent="0.3">
      <c r="A9" s="119" t="s">
        <v>376</v>
      </c>
      <c r="B9" s="120" t="s">
        <v>893</v>
      </c>
      <c r="C9" s="120">
        <v>30.23</v>
      </c>
      <c r="D9" s="121" t="s">
        <v>1216</v>
      </c>
    </row>
    <row r="10" spans="1:4" ht="18.75" thickBot="1" x14ac:dyDescent="0.3">
      <c r="A10" s="119" t="s">
        <v>643</v>
      </c>
      <c r="B10" s="120" t="s">
        <v>644</v>
      </c>
      <c r="C10" s="120">
        <v>8.89</v>
      </c>
      <c r="D10" s="121" t="s">
        <v>1217</v>
      </c>
    </row>
    <row r="11" spans="1:4" ht="18.75" thickBot="1" x14ac:dyDescent="0.3">
      <c r="A11" s="119" t="s">
        <v>604</v>
      </c>
      <c r="B11" s="120" t="s">
        <v>881</v>
      </c>
      <c r="C11" s="120">
        <v>15.97</v>
      </c>
      <c r="D11" s="121" t="s">
        <v>1218</v>
      </c>
    </row>
    <row r="12" spans="1:4" ht="18.75" thickBot="1" x14ac:dyDescent="0.3">
      <c r="A12" s="119" t="s">
        <v>37</v>
      </c>
      <c r="B12" s="120" t="s">
        <v>833</v>
      </c>
      <c r="C12" s="120">
        <v>19.130000000000003</v>
      </c>
      <c r="D12" s="121" t="s">
        <v>1219</v>
      </c>
    </row>
    <row r="13" spans="1:4" ht="18.75" thickBot="1" x14ac:dyDescent="0.3">
      <c r="A13" s="119" t="s">
        <v>597</v>
      </c>
      <c r="B13" s="120" t="s">
        <v>883</v>
      </c>
      <c r="C13" s="120">
        <v>12.59</v>
      </c>
      <c r="D13" s="121" t="s">
        <v>1220</v>
      </c>
    </row>
    <row r="14" spans="1:4" ht="18.75" thickBot="1" x14ac:dyDescent="0.3">
      <c r="A14" s="122">
        <v>29769</v>
      </c>
      <c r="B14" s="120" t="s">
        <v>140</v>
      </c>
      <c r="C14" s="120">
        <v>15.08</v>
      </c>
      <c r="D14" s="121" t="s">
        <v>1221</v>
      </c>
    </row>
    <row r="15" spans="1:4" ht="18.75" thickBot="1" x14ac:dyDescent="0.3">
      <c r="A15" s="119" t="s">
        <v>616</v>
      </c>
      <c r="B15" s="120" t="s">
        <v>872</v>
      </c>
      <c r="C15" s="120">
        <v>47.489999999999995</v>
      </c>
      <c r="D15" s="121" t="s">
        <v>1222</v>
      </c>
    </row>
    <row r="16" spans="1:4" ht="18.75" thickBot="1" x14ac:dyDescent="0.3">
      <c r="A16" s="119" t="s">
        <v>391</v>
      </c>
      <c r="B16" s="120" t="s">
        <v>854</v>
      </c>
      <c r="C16" s="120">
        <v>2.9699999999999998</v>
      </c>
      <c r="D16" s="121" t="s">
        <v>1223</v>
      </c>
    </row>
    <row r="17" spans="1:4" ht="18.75" thickBot="1" x14ac:dyDescent="0.3">
      <c r="A17" s="119" t="s">
        <v>342</v>
      </c>
      <c r="B17" s="120" t="s">
        <v>871</v>
      </c>
      <c r="C17" s="120">
        <v>31.34</v>
      </c>
      <c r="D17" s="121" t="s">
        <v>1224</v>
      </c>
    </row>
    <row r="18" spans="1:4" ht="18.75" thickBot="1" x14ac:dyDescent="0.3">
      <c r="A18" s="119" t="s">
        <v>633</v>
      </c>
      <c r="B18" s="120" t="s">
        <v>853</v>
      </c>
      <c r="C18" s="120">
        <v>44.399999999999991</v>
      </c>
      <c r="D18" s="121" t="s">
        <v>1225</v>
      </c>
    </row>
    <row r="19" spans="1:4" ht="18.75" thickBot="1" x14ac:dyDescent="0.3">
      <c r="A19" s="119" t="s">
        <v>359</v>
      </c>
      <c r="B19" s="120" t="s">
        <v>360</v>
      </c>
      <c r="C19" s="120">
        <v>42.64</v>
      </c>
      <c r="D19" s="121" t="s">
        <v>1226</v>
      </c>
    </row>
    <row r="20" spans="1:4" ht="18.75" thickBot="1" x14ac:dyDescent="0.3">
      <c r="A20" s="119" t="s">
        <v>639</v>
      </c>
      <c r="B20" s="120" t="s">
        <v>640</v>
      </c>
      <c r="C20" s="120">
        <v>64.34</v>
      </c>
      <c r="D20" s="121" t="s">
        <v>1227</v>
      </c>
    </row>
    <row r="21" spans="1:4" ht="18.75" thickBot="1" x14ac:dyDescent="0.3">
      <c r="A21" s="119" t="s">
        <v>12</v>
      </c>
      <c r="B21" s="120" t="s">
        <v>814</v>
      </c>
      <c r="C21" s="120">
        <v>22.540000000000003</v>
      </c>
      <c r="D21" s="140" t="s">
        <v>1274</v>
      </c>
    </row>
    <row r="22" spans="1:4" x14ac:dyDescent="0.25">
      <c r="A22" s="118"/>
    </row>
    <row r="23" spans="1:4" x14ac:dyDescent="0.25">
      <c r="A23" s="118"/>
    </row>
    <row r="25" spans="1:4" x14ac:dyDescent="0.25">
      <c r="A25" s="115" t="s">
        <v>1228</v>
      </c>
    </row>
    <row r="26" spans="1:4" x14ac:dyDescent="0.25">
      <c r="A26" s="116"/>
    </row>
    <row r="27" spans="1:4" x14ac:dyDescent="0.25">
      <c r="A27" s="127" t="s">
        <v>1229</v>
      </c>
    </row>
    <row r="28" spans="1:4" x14ac:dyDescent="0.25">
      <c r="A28" s="127" t="s">
        <v>1230</v>
      </c>
    </row>
    <row r="29" spans="1:4" x14ac:dyDescent="0.25">
      <c r="A29" s="127" t="s">
        <v>1231</v>
      </c>
    </row>
    <row r="30" spans="1:4" x14ac:dyDescent="0.25">
      <c r="A30" s="127" t="s">
        <v>1232</v>
      </c>
    </row>
    <row r="31" spans="1:4" x14ac:dyDescent="0.25">
      <c r="A31" s="127" t="s">
        <v>1233</v>
      </c>
    </row>
    <row r="32" spans="1:4" x14ac:dyDescent="0.25">
      <c r="A32" s="127" t="s">
        <v>1234</v>
      </c>
    </row>
    <row r="33" spans="1:1" x14ac:dyDescent="0.25">
      <c r="A33" s="127" t="s">
        <v>1235</v>
      </c>
    </row>
    <row r="34" spans="1:1" x14ac:dyDescent="0.25">
      <c r="A34" s="127" t="s">
        <v>1236</v>
      </c>
    </row>
    <row r="35" spans="1:1" x14ac:dyDescent="0.25">
      <c r="A35" s="127" t="s">
        <v>1237</v>
      </c>
    </row>
    <row r="36" spans="1:1" x14ac:dyDescent="0.25">
      <c r="A36" s="127" t="s">
        <v>1238</v>
      </c>
    </row>
    <row r="37" spans="1:1" x14ac:dyDescent="0.25">
      <c r="A37" s="127" t="s">
        <v>1239</v>
      </c>
    </row>
    <row r="38" spans="1:1" x14ac:dyDescent="0.25">
      <c r="A38" s="127" t="s">
        <v>1240</v>
      </c>
    </row>
    <row r="39" spans="1:1" x14ac:dyDescent="0.25">
      <c r="A39" s="127" t="s">
        <v>1241</v>
      </c>
    </row>
    <row r="40" spans="1:1" x14ac:dyDescent="0.25">
      <c r="A40" s="127" t="s">
        <v>1242</v>
      </c>
    </row>
    <row r="41" spans="1:1" x14ac:dyDescent="0.25">
      <c r="A41" s="127" t="s">
        <v>1243</v>
      </c>
    </row>
    <row r="42" spans="1:1" x14ac:dyDescent="0.25">
      <c r="A42" s="127" t="s">
        <v>1244</v>
      </c>
    </row>
    <row r="43" spans="1:1" x14ac:dyDescent="0.25">
      <c r="A43" s="127" t="s">
        <v>1245</v>
      </c>
    </row>
    <row r="44" spans="1:1" x14ac:dyDescent="0.25">
      <c r="A44" s="127" t="s">
        <v>1246</v>
      </c>
    </row>
    <row r="45" spans="1:1" x14ac:dyDescent="0.25">
      <c r="A45" s="127" t="s">
        <v>1247</v>
      </c>
    </row>
    <row r="46" spans="1:1" x14ac:dyDescent="0.25">
      <c r="A46" s="127" t="s">
        <v>1248</v>
      </c>
    </row>
    <row r="47" spans="1:1" x14ac:dyDescent="0.25">
      <c r="A47" s="127" t="s">
        <v>1249</v>
      </c>
    </row>
    <row r="48" spans="1:1" x14ac:dyDescent="0.25">
      <c r="A48" s="127" t="s">
        <v>1250</v>
      </c>
    </row>
    <row r="49" spans="1:1" x14ac:dyDescent="0.25">
      <c r="A49" s="127" t="s">
        <v>1251</v>
      </c>
    </row>
    <row r="50" spans="1:1" x14ac:dyDescent="0.25">
      <c r="A50" s="127" t="s">
        <v>1252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25C8-D7F3-4614-BA21-257A8E4D1366}">
  <dimension ref="A1:X53"/>
  <sheetViews>
    <sheetView workbookViewId="0">
      <selection activeCell="V3" sqref="V3"/>
    </sheetView>
  </sheetViews>
  <sheetFormatPr defaultRowHeight="15" x14ac:dyDescent="0.2"/>
  <cols>
    <col min="2" max="2" width="12.6640625" bestFit="1" customWidth="1"/>
  </cols>
  <sheetData>
    <row r="1" spans="1:22" s="102" customFormat="1" ht="21" customHeight="1" x14ac:dyDescent="0.3">
      <c r="A1" s="102" t="s">
        <v>1275</v>
      </c>
      <c r="L1" s="143"/>
      <c r="M1" s="143"/>
      <c r="N1" s="143"/>
      <c r="O1" s="143"/>
      <c r="P1" s="143"/>
      <c r="Q1" s="143"/>
      <c r="R1" s="103"/>
      <c r="S1" s="103"/>
      <c r="T1" s="104"/>
      <c r="U1" s="104"/>
    </row>
    <row r="2" spans="1:22" s="105" customFormat="1" ht="15.75" x14ac:dyDescent="0.25">
      <c r="L2" s="106"/>
      <c r="M2" s="106"/>
      <c r="N2" s="106"/>
      <c r="O2" s="106"/>
      <c r="P2" s="106"/>
      <c r="Q2" s="106"/>
      <c r="R2" s="106"/>
      <c r="S2" s="106"/>
      <c r="T2" s="107"/>
      <c r="U2" s="107"/>
    </row>
    <row r="3" spans="1:22" s="105" customFormat="1" ht="15.75" x14ac:dyDescent="0.25">
      <c r="B3" s="108" t="s">
        <v>796</v>
      </c>
      <c r="C3" s="108" t="s">
        <v>797</v>
      </c>
      <c r="D3" s="108" t="s">
        <v>1183</v>
      </c>
      <c r="E3" s="108" t="s">
        <v>1182</v>
      </c>
      <c r="F3" s="108" t="s">
        <v>798</v>
      </c>
      <c r="G3" s="108" t="s">
        <v>803</v>
      </c>
      <c r="H3" s="108" t="s">
        <v>654</v>
      </c>
      <c r="I3" s="108" t="s">
        <v>655</v>
      </c>
      <c r="J3" s="108" t="s">
        <v>9</v>
      </c>
      <c r="K3" s="108" t="s">
        <v>1190</v>
      </c>
      <c r="L3" s="108" t="s">
        <v>674</v>
      </c>
      <c r="M3" s="108" t="s">
        <v>675</v>
      </c>
      <c r="N3" s="108" t="s">
        <v>676</v>
      </c>
      <c r="O3" s="108" t="s">
        <v>677</v>
      </c>
      <c r="P3" s="108" t="s">
        <v>678</v>
      </c>
      <c r="Q3" s="108" t="s">
        <v>679</v>
      </c>
      <c r="R3" s="108" t="s">
        <v>680</v>
      </c>
      <c r="S3" s="108" t="s">
        <v>681</v>
      </c>
      <c r="T3" s="108" t="s">
        <v>672</v>
      </c>
      <c r="U3" s="108" t="s">
        <v>653</v>
      </c>
      <c r="V3" s="108"/>
    </row>
    <row r="4" spans="1:22" s="105" customFormat="1" ht="15.75" x14ac:dyDescent="0.25">
      <c r="A4" s="105" t="s">
        <v>801</v>
      </c>
      <c r="B4" s="105">
        <v>165.01599999999999</v>
      </c>
      <c r="C4" s="105">
        <v>1.8475000000000001</v>
      </c>
      <c r="D4" s="105">
        <v>70.389389019320646</v>
      </c>
      <c r="E4" s="105">
        <v>52.480746024977286</v>
      </c>
      <c r="F4" s="105">
        <v>3294.0161365383519</v>
      </c>
      <c r="G4" s="105">
        <v>3.03295</v>
      </c>
      <c r="H4" s="105">
        <v>4.9817070928722952E-5</v>
      </c>
      <c r="I4" s="105">
        <v>-4.3039472281658284</v>
      </c>
      <c r="J4" s="105">
        <v>20</v>
      </c>
      <c r="K4" s="105">
        <v>0.02</v>
      </c>
      <c r="L4" s="109">
        <v>0.02</v>
      </c>
      <c r="M4" s="109">
        <v>0.47</v>
      </c>
      <c r="N4" s="109">
        <v>0.16</v>
      </c>
      <c r="O4" s="109">
        <v>12.47</v>
      </c>
      <c r="P4" s="109">
        <v>0.08</v>
      </c>
      <c r="Q4" s="109">
        <v>0.22</v>
      </c>
      <c r="R4" s="109">
        <f>L4+N4+P4</f>
        <v>0.26</v>
      </c>
      <c r="S4" s="109">
        <f>M4+Q4</f>
        <v>0.69</v>
      </c>
      <c r="T4" s="109">
        <f>SUM(L4:O4)</f>
        <v>13.120000000000001</v>
      </c>
      <c r="U4" s="109">
        <f>100-T4</f>
        <v>86.88</v>
      </c>
    </row>
    <row r="5" spans="1:22" s="105" customFormat="1" ht="15.75" x14ac:dyDescent="0.25">
      <c r="A5" s="105" t="s">
        <v>1191</v>
      </c>
      <c r="B5" s="105">
        <v>165.01599999999999</v>
      </c>
      <c r="C5" s="105">
        <f>C$4/1.1</f>
        <v>1.6795454545454545</v>
      </c>
      <c r="D5" s="105">
        <f>D$4/1.1</f>
        <v>63.990353653927855</v>
      </c>
      <c r="E5" s="105">
        <v>52.480746024977286</v>
      </c>
      <c r="F5" s="105">
        <v>3294.0161365383519</v>
      </c>
      <c r="G5" s="105">
        <v>3.03295</v>
      </c>
      <c r="H5" s="105">
        <v>4.9817070928722952E-5</v>
      </c>
      <c r="I5" s="105">
        <v>-4.3039472281658284</v>
      </c>
      <c r="J5" s="105">
        <v>20</v>
      </c>
      <c r="K5" s="105">
        <v>0.02</v>
      </c>
      <c r="L5" s="105">
        <v>0.02</v>
      </c>
      <c r="M5" s="105">
        <v>0.47</v>
      </c>
      <c r="N5" s="105">
        <v>0.16</v>
      </c>
      <c r="O5" s="105">
        <v>12.47</v>
      </c>
      <c r="P5" s="105">
        <v>0.08</v>
      </c>
      <c r="Q5" s="105">
        <v>0.22</v>
      </c>
      <c r="R5" s="109">
        <f t="shared" ref="R5:R16" si="0">L5+N5+P5</f>
        <v>0.26</v>
      </c>
      <c r="S5" s="109">
        <f t="shared" ref="S5:S16" si="1">M5+Q5</f>
        <v>0.69</v>
      </c>
      <c r="T5" s="109">
        <f t="shared" ref="T5:T16" si="2">SUM(L5:O5)</f>
        <v>13.120000000000001</v>
      </c>
      <c r="U5" s="109">
        <f t="shared" ref="U5:U16" si="3">100-T5</f>
        <v>86.88</v>
      </c>
    </row>
    <row r="6" spans="1:22" s="105" customFormat="1" ht="15.75" x14ac:dyDescent="0.25">
      <c r="A6" s="105" t="s">
        <v>1192</v>
      </c>
      <c r="B6" s="105">
        <v>165.01599999999999</v>
      </c>
      <c r="C6" s="105">
        <f>C$4*1.1</f>
        <v>2.0322500000000003</v>
      </c>
      <c r="D6" s="105">
        <f>D4*1.1</f>
        <v>77.428327921252716</v>
      </c>
      <c r="E6" s="105">
        <v>52.480746024977286</v>
      </c>
      <c r="F6" s="105">
        <v>3294.0161365383519</v>
      </c>
      <c r="G6" s="105">
        <v>3.03295</v>
      </c>
      <c r="H6" s="105">
        <v>4.9817070928722952E-5</v>
      </c>
      <c r="I6" s="105">
        <v>-4.3039472281658284</v>
      </c>
      <c r="J6" s="105">
        <v>20</v>
      </c>
      <c r="K6" s="105">
        <v>0.02</v>
      </c>
      <c r="L6" s="105">
        <v>0.02</v>
      </c>
      <c r="M6" s="105">
        <v>0.47</v>
      </c>
      <c r="N6" s="105">
        <v>0.16</v>
      </c>
      <c r="O6" s="105">
        <v>12.47</v>
      </c>
      <c r="P6" s="105">
        <v>0.08</v>
      </c>
      <c r="Q6" s="105">
        <v>0.22</v>
      </c>
      <c r="R6" s="109">
        <f t="shared" si="0"/>
        <v>0.26</v>
      </c>
      <c r="S6" s="109">
        <f t="shared" si="1"/>
        <v>0.69</v>
      </c>
      <c r="T6" s="109">
        <f t="shared" si="2"/>
        <v>13.120000000000001</v>
      </c>
      <c r="U6" s="109">
        <f t="shared" si="3"/>
        <v>86.88</v>
      </c>
    </row>
    <row r="7" spans="1:22" s="105" customFormat="1" ht="15.75" x14ac:dyDescent="0.25">
      <c r="A7" s="105" t="s">
        <v>1193</v>
      </c>
      <c r="B7" s="105">
        <v>165.01599999999999</v>
      </c>
      <c r="C7" s="105">
        <v>1.8475000000000001</v>
      </c>
      <c r="D7" s="105">
        <v>70.389389019320646</v>
      </c>
      <c r="E7" s="105">
        <f>E$4/1.1</f>
        <v>47.709769113615714</v>
      </c>
      <c r="F7" s="105">
        <v>3294.0161365383519</v>
      </c>
      <c r="G7" s="105">
        <v>3.03295</v>
      </c>
      <c r="H7" s="105">
        <v>4.9817070928722952E-5</v>
      </c>
      <c r="I7" s="105">
        <v>-4.3039472281658284</v>
      </c>
      <c r="J7" s="105">
        <v>20</v>
      </c>
      <c r="K7" s="105">
        <v>0.02</v>
      </c>
      <c r="L7" s="105">
        <v>0.02</v>
      </c>
      <c r="M7" s="105">
        <v>0.43</v>
      </c>
      <c r="N7" s="105">
        <v>0.16</v>
      </c>
      <c r="O7" s="105">
        <v>12.48</v>
      </c>
      <c r="P7" s="105">
        <v>0.08</v>
      </c>
      <c r="Q7" s="105">
        <v>0.2</v>
      </c>
      <c r="R7" s="109">
        <f>L7+N7+P7</f>
        <v>0.26</v>
      </c>
      <c r="S7" s="109">
        <f>M7+Q7</f>
        <v>0.63</v>
      </c>
      <c r="T7" s="109">
        <f>SUM(L7:O7)</f>
        <v>13.09</v>
      </c>
      <c r="U7" s="109">
        <f t="shared" si="3"/>
        <v>86.91</v>
      </c>
    </row>
    <row r="8" spans="1:22" s="105" customFormat="1" ht="15.75" x14ac:dyDescent="0.25">
      <c r="A8" s="105" t="s">
        <v>1194</v>
      </c>
      <c r="B8" s="105">
        <v>165.01599999999999</v>
      </c>
      <c r="C8" s="105">
        <v>1.8475000000000001</v>
      </c>
      <c r="D8" s="105">
        <v>70.389389019320646</v>
      </c>
      <c r="E8" s="105">
        <f>E6*1.1</f>
        <v>57.728820627475017</v>
      </c>
      <c r="F8" s="105">
        <v>3294.0161365383519</v>
      </c>
      <c r="G8" s="105">
        <v>3.03295</v>
      </c>
      <c r="H8" s="105">
        <v>4.9817070928722952E-5</v>
      </c>
      <c r="I8" s="105">
        <v>-4.3039472281658284</v>
      </c>
      <c r="J8" s="105">
        <v>20</v>
      </c>
      <c r="K8" s="105">
        <v>0.02</v>
      </c>
      <c r="L8" s="105">
        <v>0.02</v>
      </c>
      <c r="M8" s="105">
        <v>0.52</v>
      </c>
      <c r="N8" s="105">
        <v>0.16</v>
      </c>
      <c r="O8" s="105">
        <v>12.47</v>
      </c>
      <c r="P8" s="105">
        <v>0.08</v>
      </c>
      <c r="Q8" s="105">
        <v>0.24</v>
      </c>
      <c r="R8" s="109">
        <f>L8+N8+P8</f>
        <v>0.26</v>
      </c>
      <c r="S8" s="109">
        <f>M8+Q8</f>
        <v>0.76</v>
      </c>
      <c r="T8" s="109">
        <f>SUM(L8:O8)</f>
        <v>13.17</v>
      </c>
      <c r="U8" s="109">
        <f t="shared" si="3"/>
        <v>86.83</v>
      </c>
    </row>
    <row r="9" spans="1:22" s="105" customFormat="1" ht="15.75" x14ac:dyDescent="0.25">
      <c r="A9" s="105" t="s">
        <v>1195</v>
      </c>
      <c r="B9" s="105">
        <v>165.01599999999999</v>
      </c>
      <c r="C9" s="105">
        <v>1.8475000000000001</v>
      </c>
      <c r="D9" s="105">
        <v>70.389389019320646</v>
      </c>
      <c r="E9" s="105">
        <v>52.480746024977286</v>
      </c>
      <c r="F9" s="105">
        <f>F$4/1.1</f>
        <v>2994.5601241257741</v>
      </c>
      <c r="G9" s="105">
        <v>3.03295</v>
      </c>
      <c r="H9" s="105">
        <v>4.9817070928722952E-5</v>
      </c>
      <c r="I9" s="105">
        <v>-4.3039472281658284</v>
      </c>
      <c r="J9" s="105">
        <v>20</v>
      </c>
      <c r="K9" s="105">
        <v>0.02</v>
      </c>
      <c r="L9" s="105">
        <v>0.03</v>
      </c>
      <c r="M9" s="105">
        <v>0.47</v>
      </c>
      <c r="N9" s="105">
        <v>0.17</v>
      </c>
      <c r="O9" s="105">
        <v>12.47</v>
      </c>
      <c r="P9" s="105">
        <v>0.09</v>
      </c>
      <c r="Q9" s="105">
        <v>0.22</v>
      </c>
      <c r="R9" s="109">
        <f t="shared" si="0"/>
        <v>0.29000000000000004</v>
      </c>
      <c r="S9" s="109">
        <f t="shared" si="1"/>
        <v>0.69</v>
      </c>
      <c r="T9" s="109">
        <f t="shared" si="2"/>
        <v>13.14</v>
      </c>
      <c r="U9" s="109">
        <f t="shared" si="3"/>
        <v>86.86</v>
      </c>
    </row>
    <row r="10" spans="1:22" s="105" customFormat="1" ht="15.75" x14ac:dyDescent="0.25">
      <c r="A10" s="105" t="s">
        <v>1196</v>
      </c>
      <c r="B10" s="105">
        <v>165.01599999999999</v>
      </c>
      <c r="C10" s="105">
        <v>1.8475000000000001</v>
      </c>
      <c r="D10" s="105">
        <v>70.389389019320646</v>
      </c>
      <c r="E10" s="105">
        <v>52.480746024977286</v>
      </c>
      <c r="F10" s="105">
        <f>F8*1.1</f>
        <v>3623.4177501921872</v>
      </c>
      <c r="G10" s="105">
        <v>3.03295</v>
      </c>
      <c r="H10" s="105">
        <v>4.9817070928722952E-5</v>
      </c>
      <c r="I10" s="105">
        <v>-4.3039472281658284</v>
      </c>
      <c r="J10" s="105">
        <v>20</v>
      </c>
      <c r="K10" s="105">
        <v>0.02</v>
      </c>
      <c r="L10" s="105">
        <v>0.02</v>
      </c>
      <c r="M10" s="105">
        <v>0.47</v>
      </c>
      <c r="N10" s="105">
        <v>0.14000000000000001</v>
      </c>
      <c r="O10" s="105">
        <v>12.48</v>
      </c>
      <c r="P10" s="105">
        <v>7.0000000000000007E-2</v>
      </c>
      <c r="Q10" s="105">
        <v>0.22</v>
      </c>
      <c r="R10" s="109">
        <f t="shared" si="0"/>
        <v>0.23</v>
      </c>
      <c r="S10" s="109">
        <f t="shared" si="1"/>
        <v>0.69</v>
      </c>
      <c r="T10" s="109">
        <f t="shared" si="2"/>
        <v>13.110000000000001</v>
      </c>
      <c r="U10" s="109">
        <f t="shared" si="3"/>
        <v>86.89</v>
      </c>
    </row>
    <row r="11" spans="1:22" s="105" customFormat="1" ht="15.75" x14ac:dyDescent="0.25">
      <c r="A11" s="105" t="s">
        <v>1197</v>
      </c>
      <c r="B11" s="105">
        <v>165.01599999999999</v>
      </c>
      <c r="C11" s="105">
        <v>1.8475000000000001</v>
      </c>
      <c r="D11" s="105">
        <v>70.389389019320646</v>
      </c>
      <c r="E11" s="105">
        <v>52.480746024977286</v>
      </c>
      <c r="F11" s="105">
        <v>3294.0161365383519</v>
      </c>
      <c r="G11" s="105">
        <f>G$4/1.1</f>
        <v>2.7572272727272726</v>
      </c>
      <c r="H11" s="105">
        <v>4.9817070928722952E-5</v>
      </c>
      <c r="I11" s="105">
        <v>-4.3039472281658284</v>
      </c>
      <c r="J11" s="105">
        <v>20</v>
      </c>
      <c r="K11" s="105">
        <v>0.02</v>
      </c>
      <c r="L11" s="105">
        <v>0.02</v>
      </c>
      <c r="M11" s="105">
        <v>0.47</v>
      </c>
      <c r="N11" s="105">
        <v>0.14000000000000001</v>
      </c>
      <c r="O11" s="105">
        <v>12.48</v>
      </c>
      <c r="P11" s="105">
        <v>7.0000000000000007E-2</v>
      </c>
      <c r="Q11" s="105">
        <v>0.22</v>
      </c>
      <c r="R11" s="109">
        <f t="shared" si="0"/>
        <v>0.23</v>
      </c>
      <c r="S11" s="109">
        <f t="shared" si="1"/>
        <v>0.69</v>
      </c>
      <c r="T11" s="109">
        <f t="shared" si="2"/>
        <v>13.110000000000001</v>
      </c>
      <c r="U11" s="109">
        <f t="shared" si="3"/>
        <v>86.89</v>
      </c>
    </row>
    <row r="12" spans="1:22" s="105" customFormat="1" ht="15.75" x14ac:dyDescent="0.25">
      <c r="A12" s="105" t="s">
        <v>1198</v>
      </c>
      <c r="B12" s="105">
        <v>165.01599999999999</v>
      </c>
      <c r="C12" s="105">
        <v>1.8475000000000001</v>
      </c>
      <c r="D12" s="105">
        <v>70.389389019320646</v>
      </c>
      <c r="E12" s="105">
        <v>52.480746024977286</v>
      </c>
      <c r="F12" s="105">
        <v>3294.0161365383519</v>
      </c>
      <c r="G12" s="105">
        <f>G10*1.1</f>
        <v>3.3362450000000003</v>
      </c>
      <c r="H12" s="105">
        <v>4.9817070928722952E-5</v>
      </c>
      <c r="I12" s="105">
        <v>-4.3039472281658284</v>
      </c>
      <c r="J12" s="105">
        <v>20</v>
      </c>
      <c r="K12" s="105">
        <v>0.02</v>
      </c>
      <c r="L12" s="105">
        <v>0.02</v>
      </c>
      <c r="M12" s="105">
        <v>0.47</v>
      </c>
      <c r="N12" s="105">
        <v>0.14000000000000001</v>
      </c>
      <c r="O12" s="105">
        <v>12.48</v>
      </c>
      <c r="P12" s="105">
        <v>7.0000000000000007E-2</v>
      </c>
      <c r="Q12" s="105">
        <v>0.22</v>
      </c>
      <c r="R12" s="109">
        <f t="shared" si="0"/>
        <v>0.23</v>
      </c>
      <c r="S12" s="109">
        <f t="shared" si="1"/>
        <v>0.69</v>
      </c>
      <c r="T12" s="109">
        <f t="shared" si="2"/>
        <v>13.110000000000001</v>
      </c>
      <c r="U12" s="109">
        <f t="shared" si="3"/>
        <v>86.89</v>
      </c>
    </row>
    <row r="13" spans="1:22" s="105" customFormat="1" ht="15.75" x14ac:dyDescent="0.25">
      <c r="A13" s="105" t="s">
        <v>1199</v>
      </c>
      <c r="B13" s="105">
        <v>165.01599999999999</v>
      </c>
      <c r="C13" s="105">
        <v>1.8475000000000001</v>
      </c>
      <c r="D13" s="105">
        <v>70.389389019320646</v>
      </c>
      <c r="E13" s="105">
        <v>52.480746024977286</v>
      </c>
      <c r="F13" s="105">
        <v>3294.0161365383519</v>
      </c>
      <c r="G13" s="105">
        <v>3.03295</v>
      </c>
      <c r="H13" s="105">
        <f>H$4/1.1</f>
        <v>4.5288246298839042E-5</v>
      </c>
      <c r="I13" s="105">
        <f>I$4/1.1</f>
        <v>-3.9126792983325709</v>
      </c>
      <c r="J13" s="105">
        <v>20</v>
      </c>
      <c r="K13" s="105">
        <v>0.02</v>
      </c>
      <c r="L13" s="105">
        <v>0.02</v>
      </c>
      <c r="M13" s="105">
        <v>0.47</v>
      </c>
      <c r="N13" s="105">
        <v>0.13</v>
      </c>
      <c r="O13" s="105">
        <v>12.48</v>
      </c>
      <c r="P13" s="105">
        <v>7.0000000000000007E-2</v>
      </c>
      <c r="Q13" s="105">
        <v>0.22</v>
      </c>
      <c r="R13" s="109">
        <f t="shared" si="0"/>
        <v>0.22</v>
      </c>
      <c r="S13" s="109">
        <f t="shared" si="1"/>
        <v>0.69</v>
      </c>
      <c r="T13" s="109">
        <f t="shared" si="2"/>
        <v>13.1</v>
      </c>
      <c r="U13" s="109">
        <f t="shared" si="3"/>
        <v>86.9</v>
      </c>
    </row>
    <row r="14" spans="1:22" s="105" customFormat="1" ht="15.75" x14ac:dyDescent="0.25">
      <c r="A14" s="105" t="s">
        <v>1200</v>
      </c>
      <c r="B14" s="105">
        <v>165.01599999999999</v>
      </c>
      <c r="C14" s="105">
        <v>1.8475000000000001</v>
      </c>
      <c r="D14" s="105">
        <v>70.389389019320646</v>
      </c>
      <c r="E14" s="105">
        <v>52.480746024977286</v>
      </c>
      <c r="F14" s="105">
        <v>3294.0161365383519</v>
      </c>
      <c r="G14" s="105">
        <v>3.03295</v>
      </c>
      <c r="H14" s="105">
        <f>H12*1.1</f>
        <v>5.4798778021595248E-5</v>
      </c>
      <c r="I14" s="105">
        <f>I12*1.1</f>
        <v>-4.7343419509824116</v>
      </c>
      <c r="J14" s="105">
        <v>20</v>
      </c>
      <c r="K14" s="105">
        <v>0.02</v>
      </c>
      <c r="L14" s="105">
        <v>0.02</v>
      </c>
      <c r="M14" s="105">
        <v>0.47</v>
      </c>
      <c r="N14" s="105">
        <v>0.15</v>
      </c>
      <c r="O14" s="105">
        <v>12.47</v>
      </c>
      <c r="P14" s="105">
        <v>0.08</v>
      </c>
      <c r="Q14" s="105">
        <v>0.22</v>
      </c>
      <c r="R14" s="109">
        <f t="shared" si="0"/>
        <v>0.25</v>
      </c>
      <c r="S14" s="109">
        <f t="shared" si="1"/>
        <v>0.69</v>
      </c>
      <c r="T14" s="109">
        <f t="shared" si="2"/>
        <v>13.110000000000001</v>
      </c>
      <c r="U14" s="109">
        <f t="shared" si="3"/>
        <v>86.89</v>
      </c>
    </row>
    <row r="15" spans="1:22" s="105" customFormat="1" ht="15.75" x14ac:dyDescent="0.25">
      <c r="A15" s="105" t="s">
        <v>1201</v>
      </c>
      <c r="B15" s="105">
        <v>165.01599999999999</v>
      </c>
      <c r="C15" s="105">
        <v>1.8475000000000001</v>
      </c>
      <c r="D15" s="105">
        <v>70.389389019320646</v>
      </c>
      <c r="E15" s="105">
        <v>52.480746024977286</v>
      </c>
      <c r="F15" s="105">
        <v>3294.0161365383519</v>
      </c>
      <c r="G15" s="105">
        <v>3.03295</v>
      </c>
      <c r="H15" s="105">
        <v>4.9817070928722952E-5</v>
      </c>
      <c r="I15" s="105">
        <v>-4.3039472281658284</v>
      </c>
      <c r="J15" s="105">
        <f>J$4/1.1</f>
        <v>18.18181818181818</v>
      </c>
      <c r="K15" s="105">
        <f>K$4/1.1</f>
        <v>1.8181818181818181E-2</v>
      </c>
      <c r="L15" s="105">
        <v>0.02</v>
      </c>
      <c r="M15" s="105">
        <v>0.47</v>
      </c>
      <c r="N15" s="105">
        <v>0.14000000000000001</v>
      </c>
      <c r="O15" s="105">
        <v>11.37</v>
      </c>
      <c r="P15" s="105">
        <v>7.0000000000000007E-2</v>
      </c>
      <c r="Q15" s="105">
        <v>0.22</v>
      </c>
      <c r="R15" s="109">
        <f t="shared" si="0"/>
        <v>0.23</v>
      </c>
      <c r="S15" s="109">
        <f t="shared" si="1"/>
        <v>0.69</v>
      </c>
      <c r="T15" s="109">
        <f t="shared" si="2"/>
        <v>12</v>
      </c>
      <c r="U15" s="109">
        <f t="shared" si="3"/>
        <v>88</v>
      </c>
    </row>
    <row r="16" spans="1:22" s="105" customFormat="1" ht="15.75" x14ac:dyDescent="0.25">
      <c r="A16" s="105" t="s">
        <v>1202</v>
      </c>
      <c r="B16" s="105">
        <v>165.01599999999999</v>
      </c>
      <c r="C16" s="105">
        <v>1.8475000000000001</v>
      </c>
      <c r="D16" s="105">
        <v>70.389389019320646</v>
      </c>
      <c r="E16" s="105">
        <v>52.480746024977286</v>
      </c>
      <c r="F16" s="105">
        <v>3294.0161365383519</v>
      </c>
      <c r="G16" s="105">
        <v>3.03295</v>
      </c>
      <c r="H16" s="105">
        <v>4.9817070928722952E-5</v>
      </c>
      <c r="I16" s="105">
        <v>-4.3039472281658284</v>
      </c>
      <c r="J16" s="105">
        <f>J14*1.1</f>
        <v>22</v>
      </c>
      <c r="K16" s="105">
        <f>K14*1.1</f>
        <v>2.2000000000000002E-2</v>
      </c>
      <c r="L16" s="105">
        <v>0.02</v>
      </c>
      <c r="M16" s="105">
        <v>0.47</v>
      </c>
      <c r="N16" s="105">
        <v>0.14000000000000001</v>
      </c>
      <c r="O16" s="105">
        <v>13.55</v>
      </c>
      <c r="P16" s="105">
        <v>7.0000000000000007E-2</v>
      </c>
      <c r="Q16" s="105">
        <v>0.21</v>
      </c>
      <c r="R16" s="109">
        <f t="shared" si="0"/>
        <v>0.23</v>
      </c>
      <c r="S16" s="109">
        <f t="shared" si="1"/>
        <v>0.67999999999999994</v>
      </c>
      <c r="T16" s="109">
        <f t="shared" si="2"/>
        <v>14.180000000000001</v>
      </c>
      <c r="U16" s="109">
        <f t="shared" si="3"/>
        <v>85.82</v>
      </c>
    </row>
    <row r="17" spans="1:20" s="105" customFormat="1" ht="15.75" x14ac:dyDescent="0.25"/>
    <row r="18" spans="1:20" s="105" customFormat="1" ht="15.75" x14ac:dyDescent="0.25">
      <c r="H18" s="110"/>
    </row>
    <row r="19" spans="1:20" s="105" customFormat="1" ht="15.75" x14ac:dyDescent="0.25">
      <c r="A19" s="105" t="s">
        <v>1203</v>
      </c>
    </row>
    <row r="20" spans="1:20" s="105" customFormat="1" ht="15.75" x14ac:dyDescent="0.25">
      <c r="B20" s="108" t="s">
        <v>797</v>
      </c>
      <c r="C20" s="108" t="s">
        <v>1182</v>
      </c>
      <c r="D20" s="108" t="s">
        <v>798</v>
      </c>
      <c r="E20" s="108" t="s">
        <v>803</v>
      </c>
      <c r="F20" s="108" t="s">
        <v>655</v>
      </c>
      <c r="G20" s="108" t="s">
        <v>9</v>
      </c>
      <c r="H20" s="108" t="s">
        <v>1190</v>
      </c>
      <c r="I20" s="108" t="s">
        <v>674</v>
      </c>
      <c r="J20" s="108" t="s">
        <v>675</v>
      </c>
      <c r="K20" s="108" t="s">
        <v>676</v>
      </c>
      <c r="L20" s="108" t="s">
        <v>677</v>
      </c>
      <c r="M20" s="108" t="s">
        <v>678</v>
      </c>
      <c r="N20" s="108" t="s">
        <v>679</v>
      </c>
      <c r="O20" s="108" t="s">
        <v>680</v>
      </c>
      <c r="P20" s="108" t="s">
        <v>681</v>
      </c>
      <c r="Q20" s="108" t="s">
        <v>672</v>
      </c>
      <c r="R20" s="108" t="s">
        <v>653</v>
      </c>
      <c r="S20" s="108"/>
      <c r="T20" s="108"/>
    </row>
    <row r="21" spans="1:20" s="105" customFormat="1" ht="15.75" x14ac:dyDescent="0.25">
      <c r="A21" s="105" t="s">
        <v>1191</v>
      </c>
      <c r="B21" s="105">
        <f t="shared" ref="B21:B32" si="4">C5-C$4</f>
        <v>-0.16795454545454569</v>
      </c>
      <c r="C21" s="105">
        <f t="shared" ref="C21:C32" si="5">E5-E$4</f>
        <v>0</v>
      </c>
      <c r="D21" s="105">
        <f t="shared" ref="D21:D32" si="6">F5-F$4</f>
        <v>0</v>
      </c>
      <c r="E21" s="105">
        <f t="shared" ref="E21:E32" si="7">G5-G$4</f>
        <v>0</v>
      </c>
      <c r="F21" s="105">
        <f t="shared" ref="F21:F32" si="8">I5-I$4</f>
        <v>0</v>
      </c>
      <c r="G21" s="105">
        <f t="shared" ref="G21:G32" si="9">J5-J$4</f>
        <v>0</v>
      </c>
      <c r="H21" s="105">
        <f t="shared" ref="H21:H32" si="10">K5-K$4</f>
        <v>0</v>
      </c>
      <c r="I21" s="105">
        <f t="shared" ref="I21:I32" si="11">L5-L$4</f>
        <v>0</v>
      </c>
      <c r="J21" s="105">
        <f t="shared" ref="J21:J32" si="12">M5-M$4</f>
        <v>0</v>
      </c>
      <c r="K21" s="105">
        <f t="shared" ref="K21:K32" si="13">N5-N$4</f>
        <v>0</v>
      </c>
      <c r="L21" s="105">
        <f t="shared" ref="L21:L32" si="14">O5-O$4</f>
        <v>0</v>
      </c>
      <c r="M21" s="105">
        <f t="shared" ref="M21:M32" si="15">P5-P$4</f>
        <v>0</v>
      </c>
      <c r="N21" s="105">
        <f t="shared" ref="N21:N32" si="16">Q5-Q$4</f>
        <v>0</v>
      </c>
      <c r="O21" s="105">
        <f t="shared" ref="O21:O32" si="17">R5-R$4</f>
        <v>0</v>
      </c>
      <c r="P21" s="105">
        <f t="shared" ref="P21:P32" si="18">S5-S$4</f>
        <v>0</v>
      </c>
      <c r="Q21" s="105">
        <f t="shared" ref="Q21:Q32" si="19">T5-T$4</f>
        <v>0</v>
      </c>
      <c r="R21" s="105">
        <f t="shared" ref="R21:R32" si="20">U5-U$4</f>
        <v>0</v>
      </c>
    </row>
    <row r="22" spans="1:20" s="105" customFormat="1" ht="15.75" x14ac:dyDescent="0.25">
      <c r="A22" s="105" t="s">
        <v>1192</v>
      </c>
      <c r="B22" s="105">
        <f t="shared" si="4"/>
        <v>0.18475000000000019</v>
      </c>
      <c r="C22" s="105">
        <f t="shared" si="5"/>
        <v>0</v>
      </c>
      <c r="D22" s="105">
        <f t="shared" si="6"/>
        <v>0</v>
      </c>
      <c r="E22" s="105">
        <f t="shared" si="7"/>
        <v>0</v>
      </c>
      <c r="F22" s="105">
        <f t="shared" si="8"/>
        <v>0</v>
      </c>
      <c r="G22" s="105">
        <f t="shared" si="9"/>
        <v>0</v>
      </c>
      <c r="H22" s="105">
        <f t="shared" si="10"/>
        <v>0</v>
      </c>
      <c r="I22" s="105">
        <f t="shared" si="11"/>
        <v>0</v>
      </c>
      <c r="J22" s="105">
        <f t="shared" si="12"/>
        <v>0</v>
      </c>
      <c r="K22" s="105">
        <f t="shared" si="13"/>
        <v>0</v>
      </c>
      <c r="L22" s="105">
        <f t="shared" si="14"/>
        <v>0</v>
      </c>
      <c r="M22" s="105">
        <f t="shared" si="15"/>
        <v>0</v>
      </c>
      <c r="N22" s="105">
        <f t="shared" si="16"/>
        <v>0</v>
      </c>
      <c r="O22" s="105">
        <f t="shared" si="17"/>
        <v>0</v>
      </c>
      <c r="P22" s="105">
        <f t="shared" si="18"/>
        <v>0</v>
      </c>
      <c r="Q22" s="105">
        <f t="shared" si="19"/>
        <v>0</v>
      </c>
      <c r="R22" s="105">
        <f t="shared" si="20"/>
        <v>0</v>
      </c>
    </row>
    <row r="23" spans="1:20" s="105" customFormat="1" ht="15.75" x14ac:dyDescent="0.25">
      <c r="A23" s="105" t="s">
        <v>1193</v>
      </c>
      <c r="B23" s="105">
        <f t="shared" si="4"/>
        <v>0</v>
      </c>
      <c r="C23" s="105">
        <f t="shared" si="5"/>
        <v>-4.7709769113615721</v>
      </c>
      <c r="D23" s="105">
        <f t="shared" si="6"/>
        <v>0</v>
      </c>
      <c r="E23" s="105">
        <f t="shared" si="7"/>
        <v>0</v>
      </c>
      <c r="F23" s="105">
        <f t="shared" si="8"/>
        <v>0</v>
      </c>
      <c r="G23" s="105">
        <f t="shared" si="9"/>
        <v>0</v>
      </c>
      <c r="H23" s="105">
        <f t="shared" si="10"/>
        <v>0</v>
      </c>
      <c r="I23" s="105">
        <f t="shared" si="11"/>
        <v>0</v>
      </c>
      <c r="J23" s="105">
        <f t="shared" si="12"/>
        <v>-3.999999999999998E-2</v>
      </c>
      <c r="K23" s="105">
        <f t="shared" si="13"/>
        <v>0</v>
      </c>
      <c r="L23" s="105">
        <f t="shared" si="14"/>
        <v>9.9999999999997868E-3</v>
      </c>
      <c r="M23" s="105">
        <f t="shared" si="15"/>
        <v>0</v>
      </c>
      <c r="N23" s="105">
        <f t="shared" si="16"/>
        <v>-1.999999999999999E-2</v>
      </c>
      <c r="O23" s="105">
        <f t="shared" si="17"/>
        <v>0</v>
      </c>
      <c r="P23" s="105">
        <f t="shared" si="18"/>
        <v>-5.9999999999999942E-2</v>
      </c>
      <c r="Q23" s="105">
        <f t="shared" si="19"/>
        <v>-3.0000000000001137E-2</v>
      </c>
      <c r="R23" s="105">
        <f t="shared" si="20"/>
        <v>3.0000000000001137E-2</v>
      </c>
    </row>
    <row r="24" spans="1:20" s="105" customFormat="1" ht="15.75" x14ac:dyDescent="0.25">
      <c r="A24" s="105" t="s">
        <v>1194</v>
      </c>
      <c r="B24" s="105">
        <f t="shared" si="4"/>
        <v>0</v>
      </c>
      <c r="C24" s="105">
        <f t="shared" si="5"/>
        <v>5.2480746024977307</v>
      </c>
      <c r="D24" s="105">
        <f t="shared" si="6"/>
        <v>0</v>
      </c>
      <c r="E24" s="105">
        <f t="shared" si="7"/>
        <v>0</v>
      </c>
      <c r="F24" s="105">
        <f t="shared" si="8"/>
        <v>0</v>
      </c>
      <c r="G24" s="105">
        <f t="shared" si="9"/>
        <v>0</v>
      </c>
      <c r="H24" s="105">
        <f t="shared" si="10"/>
        <v>0</v>
      </c>
      <c r="I24" s="105">
        <f t="shared" si="11"/>
        <v>0</v>
      </c>
      <c r="J24" s="105">
        <f t="shared" si="12"/>
        <v>5.0000000000000044E-2</v>
      </c>
      <c r="K24" s="105">
        <f t="shared" si="13"/>
        <v>0</v>
      </c>
      <c r="L24" s="105">
        <f t="shared" si="14"/>
        <v>0</v>
      </c>
      <c r="M24" s="105">
        <f t="shared" si="15"/>
        <v>0</v>
      </c>
      <c r="N24" s="105">
        <f t="shared" si="16"/>
        <v>1.999999999999999E-2</v>
      </c>
      <c r="O24" s="105">
        <f t="shared" si="17"/>
        <v>0</v>
      </c>
      <c r="P24" s="105">
        <f t="shared" si="18"/>
        <v>7.0000000000000062E-2</v>
      </c>
      <c r="Q24" s="105">
        <f t="shared" si="19"/>
        <v>4.9999999999998934E-2</v>
      </c>
      <c r="R24" s="105">
        <f t="shared" si="20"/>
        <v>-4.9999999999997158E-2</v>
      </c>
    </row>
    <row r="25" spans="1:20" s="105" customFormat="1" ht="15.75" x14ac:dyDescent="0.25">
      <c r="A25" s="105" t="s">
        <v>1195</v>
      </c>
      <c r="B25" s="105">
        <f t="shared" si="4"/>
        <v>0</v>
      </c>
      <c r="C25" s="105">
        <f t="shared" si="5"/>
        <v>0</v>
      </c>
      <c r="D25" s="105">
        <f t="shared" si="6"/>
        <v>-299.45601241257782</v>
      </c>
      <c r="E25" s="105">
        <f t="shared" si="7"/>
        <v>0</v>
      </c>
      <c r="F25" s="105">
        <f t="shared" si="8"/>
        <v>0</v>
      </c>
      <c r="G25" s="105">
        <f t="shared" si="9"/>
        <v>0</v>
      </c>
      <c r="H25" s="105">
        <f t="shared" si="10"/>
        <v>0</v>
      </c>
      <c r="I25" s="105">
        <f t="shared" si="11"/>
        <v>9.9999999999999985E-3</v>
      </c>
      <c r="J25" s="105">
        <f t="shared" si="12"/>
        <v>0</v>
      </c>
      <c r="K25" s="105">
        <f t="shared" si="13"/>
        <v>1.0000000000000009E-2</v>
      </c>
      <c r="L25" s="105">
        <f t="shared" si="14"/>
        <v>0</v>
      </c>
      <c r="M25" s="105">
        <f t="shared" si="15"/>
        <v>9.999999999999995E-3</v>
      </c>
      <c r="N25" s="105">
        <f t="shared" si="16"/>
        <v>0</v>
      </c>
      <c r="O25" s="105">
        <f t="shared" si="17"/>
        <v>3.0000000000000027E-2</v>
      </c>
      <c r="P25" s="105">
        <f t="shared" si="18"/>
        <v>0</v>
      </c>
      <c r="Q25" s="105">
        <f t="shared" si="19"/>
        <v>1.9999999999999574E-2</v>
      </c>
      <c r="R25" s="105">
        <f t="shared" si="20"/>
        <v>-1.9999999999996021E-2</v>
      </c>
    </row>
    <row r="26" spans="1:20" s="105" customFormat="1" ht="15.75" x14ac:dyDescent="0.25">
      <c r="A26" s="105" t="s">
        <v>1196</v>
      </c>
      <c r="B26" s="105">
        <f t="shared" si="4"/>
        <v>0</v>
      </c>
      <c r="C26" s="105">
        <f t="shared" si="5"/>
        <v>0</v>
      </c>
      <c r="D26" s="105">
        <f t="shared" si="6"/>
        <v>329.40161365383528</v>
      </c>
      <c r="E26" s="105">
        <f t="shared" si="7"/>
        <v>0</v>
      </c>
      <c r="F26" s="105">
        <f t="shared" si="8"/>
        <v>0</v>
      </c>
      <c r="G26" s="105">
        <f t="shared" si="9"/>
        <v>0</v>
      </c>
      <c r="H26" s="105">
        <f t="shared" si="10"/>
        <v>0</v>
      </c>
      <c r="I26" s="105">
        <f t="shared" si="11"/>
        <v>0</v>
      </c>
      <c r="J26" s="105">
        <f t="shared" si="12"/>
        <v>0</v>
      </c>
      <c r="K26" s="105">
        <f t="shared" si="13"/>
        <v>-1.999999999999999E-2</v>
      </c>
      <c r="L26" s="105">
        <f t="shared" si="14"/>
        <v>9.9999999999997868E-3</v>
      </c>
      <c r="M26" s="105">
        <f t="shared" si="15"/>
        <v>-9.999999999999995E-3</v>
      </c>
      <c r="N26" s="105">
        <f t="shared" si="16"/>
        <v>0</v>
      </c>
      <c r="O26" s="105">
        <f t="shared" si="17"/>
        <v>-0.03</v>
      </c>
      <c r="P26" s="105">
        <f t="shared" si="18"/>
        <v>0</v>
      </c>
      <c r="Q26" s="105">
        <f t="shared" si="19"/>
        <v>-9.9999999999997868E-3</v>
      </c>
      <c r="R26" s="105">
        <f t="shared" si="20"/>
        <v>1.0000000000005116E-2</v>
      </c>
    </row>
    <row r="27" spans="1:20" s="105" customFormat="1" ht="15.75" x14ac:dyDescent="0.25">
      <c r="A27" s="105" t="s">
        <v>1197</v>
      </c>
      <c r="B27" s="105">
        <f t="shared" si="4"/>
        <v>0</v>
      </c>
      <c r="C27" s="105">
        <f t="shared" si="5"/>
        <v>0</v>
      </c>
      <c r="D27" s="105">
        <f t="shared" si="6"/>
        <v>0</v>
      </c>
      <c r="E27" s="105">
        <f t="shared" si="7"/>
        <v>-0.2757227272727274</v>
      </c>
      <c r="F27" s="105">
        <f t="shared" si="8"/>
        <v>0</v>
      </c>
      <c r="G27" s="105">
        <f t="shared" si="9"/>
        <v>0</v>
      </c>
      <c r="H27" s="105">
        <f t="shared" si="10"/>
        <v>0</v>
      </c>
      <c r="I27" s="105">
        <f t="shared" si="11"/>
        <v>0</v>
      </c>
      <c r="J27" s="105">
        <f t="shared" si="12"/>
        <v>0</v>
      </c>
      <c r="K27" s="105">
        <f t="shared" si="13"/>
        <v>-1.999999999999999E-2</v>
      </c>
      <c r="L27" s="105">
        <f t="shared" si="14"/>
        <v>9.9999999999997868E-3</v>
      </c>
      <c r="M27" s="105">
        <f t="shared" si="15"/>
        <v>-9.999999999999995E-3</v>
      </c>
      <c r="N27" s="105">
        <f t="shared" si="16"/>
        <v>0</v>
      </c>
      <c r="O27" s="105">
        <f t="shared" si="17"/>
        <v>-0.03</v>
      </c>
      <c r="P27" s="105">
        <f t="shared" si="18"/>
        <v>0</v>
      </c>
      <c r="Q27" s="105">
        <f t="shared" si="19"/>
        <v>-9.9999999999997868E-3</v>
      </c>
      <c r="R27" s="105">
        <f t="shared" si="20"/>
        <v>1.0000000000005116E-2</v>
      </c>
    </row>
    <row r="28" spans="1:20" s="105" customFormat="1" ht="15.75" x14ac:dyDescent="0.25">
      <c r="A28" s="105" t="s">
        <v>1198</v>
      </c>
      <c r="B28" s="105">
        <f t="shared" si="4"/>
        <v>0</v>
      </c>
      <c r="C28" s="105">
        <f t="shared" si="5"/>
        <v>0</v>
      </c>
      <c r="D28" s="105">
        <f t="shared" si="6"/>
        <v>0</v>
      </c>
      <c r="E28" s="105">
        <f t="shared" si="7"/>
        <v>0.30329500000000031</v>
      </c>
      <c r="F28" s="105">
        <f t="shared" si="8"/>
        <v>0</v>
      </c>
      <c r="G28" s="105">
        <f t="shared" si="9"/>
        <v>0</v>
      </c>
      <c r="H28" s="105">
        <f t="shared" si="10"/>
        <v>0</v>
      </c>
      <c r="I28" s="105">
        <f t="shared" si="11"/>
        <v>0</v>
      </c>
      <c r="J28" s="105">
        <f t="shared" si="12"/>
        <v>0</v>
      </c>
      <c r="K28" s="105">
        <f t="shared" si="13"/>
        <v>-1.999999999999999E-2</v>
      </c>
      <c r="L28" s="105">
        <f t="shared" si="14"/>
        <v>9.9999999999997868E-3</v>
      </c>
      <c r="M28" s="105">
        <f t="shared" si="15"/>
        <v>-9.999999999999995E-3</v>
      </c>
      <c r="N28" s="105">
        <f t="shared" si="16"/>
        <v>0</v>
      </c>
      <c r="O28" s="105">
        <f t="shared" si="17"/>
        <v>-0.03</v>
      </c>
      <c r="P28" s="105">
        <f t="shared" si="18"/>
        <v>0</v>
      </c>
      <c r="Q28" s="105">
        <f t="shared" si="19"/>
        <v>-9.9999999999997868E-3</v>
      </c>
      <c r="R28" s="105">
        <f t="shared" si="20"/>
        <v>1.0000000000005116E-2</v>
      </c>
    </row>
    <row r="29" spans="1:20" s="105" customFormat="1" ht="15.75" x14ac:dyDescent="0.25">
      <c r="A29" s="105" t="s">
        <v>1199</v>
      </c>
      <c r="B29" s="105">
        <f t="shared" si="4"/>
        <v>0</v>
      </c>
      <c r="C29" s="105">
        <f t="shared" si="5"/>
        <v>0</v>
      </c>
      <c r="D29" s="105">
        <f t="shared" si="6"/>
        <v>0</v>
      </c>
      <c r="E29" s="105">
        <f t="shared" si="7"/>
        <v>0</v>
      </c>
      <c r="F29" s="105">
        <f t="shared" si="8"/>
        <v>0.39126792983325753</v>
      </c>
      <c r="G29" s="105">
        <f t="shared" si="9"/>
        <v>0</v>
      </c>
      <c r="H29" s="105">
        <f t="shared" si="10"/>
        <v>0</v>
      </c>
      <c r="I29" s="105">
        <f t="shared" si="11"/>
        <v>0</v>
      </c>
      <c r="J29" s="105">
        <f t="shared" si="12"/>
        <v>0</v>
      </c>
      <c r="K29" s="105">
        <f t="shared" si="13"/>
        <v>-0.03</v>
      </c>
      <c r="L29" s="105">
        <f t="shared" si="14"/>
        <v>9.9999999999997868E-3</v>
      </c>
      <c r="M29" s="105">
        <f t="shared" si="15"/>
        <v>-9.999999999999995E-3</v>
      </c>
      <c r="N29" s="105">
        <f t="shared" si="16"/>
        <v>0</v>
      </c>
      <c r="O29" s="105">
        <f t="shared" si="17"/>
        <v>-4.0000000000000008E-2</v>
      </c>
      <c r="P29" s="105">
        <f t="shared" si="18"/>
        <v>0</v>
      </c>
      <c r="Q29" s="105">
        <f t="shared" si="19"/>
        <v>-2.000000000000135E-2</v>
      </c>
      <c r="R29" s="105">
        <f t="shared" si="20"/>
        <v>2.0000000000010232E-2</v>
      </c>
    </row>
    <row r="30" spans="1:20" s="105" customFormat="1" ht="15.75" x14ac:dyDescent="0.25">
      <c r="A30" s="105" t="s">
        <v>1200</v>
      </c>
      <c r="B30" s="105">
        <f t="shared" si="4"/>
        <v>0</v>
      </c>
      <c r="C30" s="105">
        <f t="shared" si="5"/>
        <v>0</v>
      </c>
      <c r="D30" s="105">
        <f t="shared" si="6"/>
        <v>0</v>
      </c>
      <c r="E30" s="105">
        <f t="shared" si="7"/>
        <v>0</v>
      </c>
      <c r="F30" s="105">
        <f t="shared" si="8"/>
        <v>-0.4303947228165832</v>
      </c>
      <c r="G30" s="105">
        <f t="shared" si="9"/>
        <v>0</v>
      </c>
      <c r="H30" s="105">
        <f t="shared" si="10"/>
        <v>0</v>
      </c>
      <c r="I30" s="105">
        <f t="shared" si="11"/>
        <v>0</v>
      </c>
      <c r="J30" s="105">
        <f t="shared" si="12"/>
        <v>0</v>
      </c>
      <c r="K30" s="105">
        <f t="shared" si="13"/>
        <v>-1.0000000000000009E-2</v>
      </c>
      <c r="L30" s="105">
        <f t="shared" si="14"/>
        <v>0</v>
      </c>
      <c r="M30" s="105">
        <f t="shared" si="15"/>
        <v>0</v>
      </c>
      <c r="N30" s="105">
        <f t="shared" si="16"/>
        <v>0</v>
      </c>
      <c r="O30" s="105">
        <f t="shared" si="17"/>
        <v>-1.0000000000000009E-2</v>
      </c>
      <c r="P30" s="105">
        <f t="shared" si="18"/>
        <v>0</v>
      </c>
      <c r="Q30" s="105">
        <f t="shared" si="19"/>
        <v>-9.9999999999997868E-3</v>
      </c>
      <c r="R30" s="105">
        <f t="shared" si="20"/>
        <v>1.0000000000005116E-2</v>
      </c>
    </row>
    <row r="31" spans="1:20" s="105" customFormat="1" ht="15.75" x14ac:dyDescent="0.25">
      <c r="A31" s="105" t="s">
        <v>1201</v>
      </c>
      <c r="B31" s="105">
        <f t="shared" si="4"/>
        <v>0</v>
      </c>
      <c r="C31" s="105">
        <f t="shared" si="5"/>
        <v>0</v>
      </c>
      <c r="D31" s="105">
        <f t="shared" si="6"/>
        <v>0</v>
      </c>
      <c r="E31" s="105">
        <f t="shared" si="7"/>
        <v>0</v>
      </c>
      <c r="F31" s="105">
        <f t="shared" si="8"/>
        <v>0</v>
      </c>
      <c r="G31" s="105">
        <f t="shared" si="9"/>
        <v>-1.8181818181818201</v>
      </c>
      <c r="H31" s="105">
        <f t="shared" si="10"/>
        <v>-1.8181818181818195E-3</v>
      </c>
      <c r="I31" s="105">
        <f t="shared" si="11"/>
        <v>0</v>
      </c>
      <c r="J31" s="105">
        <f t="shared" si="12"/>
        <v>0</v>
      </c>
      <c r="K31" s="105">
        <f t="shared" si="13"/>
        <v>-1.999999999999999E-2</v>
      </c>
      <c r="L31" s="105">
        <f t="shared" si="14"/>
        <v>-1.1000000000000014</v>
      </c>
      <c r="M31" s="105">
        <f t="shared" si="15"/>
        <v>-9.999999999999995E-3</v>
      </c>
      <c r="N31" s="105">
        <f t="shared" si="16"/>
        <v>0</v>
      </c>
      <c r="O31" s="105">
        <f t="shared" si="17"/>
        <v>-0.03</v>
      </c>
      <c r="P31" s="105">
        <f t="shared" si="18"/>
        <v>0</v>
      </c>
      <c r="Q31" s="105">
        <f t="shared" si="19"/>
        <v>-1.120000000000001</v>
      </c>
      <c r="R31" s="105">
        <f t="shared" si="20"/>
        <v>1.1200000000000045</v>
      </c>
    </row>
    <row r="32" spans="1:20" s="105" customFormat="1" ht="15.75" x14ac:dyDescent="0.25">
      <c r="A32" s="105" t="s">
        <v>1202</v>
      </c>
      <c r="B32" s="105">
        <f t="shared" si="4"/>
        <v>0</v>
      </c>
      <c r="C32" s="105">
        <f t="shared" si="5"/>
        <v>0</v>
      </c>
      <c r="D32" s="105">
        <f t="shared" si="6"/>
        <v>0</v>
      </c>
      <c r="E32" s="105">
        <f t="shared" si="7"/>
        <v>0</v>
      </c>
      <c r="F32" s="105">
        <f t="shared" si="8"/>
        <v>0</v>
      </c>
      <c r="G32" s="105">
        <f t="shared" si="9"/>
        <v>2</v>
      </c>
      <c r="H32" s="105">
        <f t="shared" si="10"/>
        <v>2.0000000000000018E-3</v>
      </c>
      <c r="I32" s="105">
        <f t="shared" si="11"/>
        <v>0</v>
      </c>
      <c r="J32" s="105">
        <f t="shared" si="12"/>
        <v>0</v>
      </c>
      <c r="K32" s="105">
        <f t="shared" si="13"/>
        <v>-1.999999999999999E-2</v>
      </c>
      <c r="L32" s="105">
        <f t="shared" si="14"/>
        <v>1.08</v>
      </c>
      <c r="M32" s="105">
        <f t="shared" si="15"/>
        <v>-9.999999999999995E-3</v>
      </c>
      <c r="N32" s="105">
        <f t="shared" si="16"/>
        <v>-1.0000000000000009E-2</v>
      </c>
      <c r="O32" s="105">
        <f t="shared" si="17"/>
        <v>-0.03</v>
      </c>
      <c r="P32" s="105">
        <f t="shared" si="18"/>
        <v>-1.0000000000000009E-2</v>
      </c>
      <c r="Q32" s="105">
        <f t="shared" si="19"/>
        <v>1.0600000000000005</v>
      </c>
      <c r="R32" s="105">
        <f t="shared" si="20"/>
        <v>-1.0600000000000023</v>
      </c>
    </row>
    <row r="33" spans="1:24" s="105" customFormat="1" ht="15.75" x14ac:dyDescent="0.25"/>
    <row r="34" spans="1:24" s="105" customFormat="1" ht="15.75" x14ac:dyDescent="0.25"/>
    <row r="35" spans="1:24" s="105" customFormat="1" ht="15.75" x14ac:dyDescent="0.25">
      <c r="A35" s="105" t="s">
        <v>1204</v>
      </c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s="105" customFormat="1" ht="15.75" x14ac:dyDescent="0.25">
      <c r="A36" s="108"/>
      <c r="B36" s="108" t="s">
        <v>797</v>
      </c>
      <c r="C36" s="108" t="s">
        <v>1182</v>
      </c>
      <c r="D36" s="108" t="s">
        <v>798</v>
      </c>
      <c r="E36" s="108" t="s">
        <v>803</v>
      </c>
      <c r="F36" s="108" t="s">
        <v>655</v>
      </c>
      <c r="G36" s="108" t="s">
        <v>9</v>
      </c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11"/>
      <c r="W36" s="111"/>
      <c r="X36" s="111"/>
    </row>
    <row r="37" spans="1:24" s="105" customFormat="1" ht="15.75" x14ac:dyDescent="0.25">
      <c r="A37" s="105" t="s">
        <v>1191</v>
      </c>
      <c r="B37" s="105">
        <f>((ABS($R21)/$U$4)*(C$4/(ABS(B21))))*100</f>
        <v>0</v>
      </c>
      <c r="H37" s="112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spans="1:24" s="105" customFormat="1" ht="15.75" x14ac:dyDescent="0.25">
      <c r="A38" s="105" t="s">
        <v>1192</v>
      </c>
      <c r="B38" s="105">
        <f>(ABS($R22)/$U$4)*(C$4/(ABS(B22)))*100</f>
        <v>0</v>
      </c>
      <c r="H38" s="112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spans="1:24" s="105" customFormat="1" ht="15.75" x14ac:dyDescent="0.25">
      <c r="A39" s="105" t="s">
        <v>1193</v>
      </c>
      <c r="C39" s="110">
        <f>(ABS($R23)/$U$4)*(E$4/(ABS(C23)))*100</f>
        <v>0.37983425414366073</v>
      </c>
      <c r="H39" s="112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spans="1:24" s="105" customFormat="1" ht="15.75" x14ac:dyDescent="0.25">
      <c r="A40" s="105" t="s">
        <v>1194</v>
      </c>
      <c r="C40" s="110">
        <f>(ABS($R24)/$U$4)*(E$4/(ABS(C24)))*100</f>
        <v>0.5755064456721587</v>
      </c>
      <c r="H40" s="112"/>
      <c r="L40" s="111"/>
      <c r="M40" s="111"/>
      <c r="N40" s="111"/>
      <c r="O40" s="111"/>
      <c r="P40" s="111"/>
      <c r="R40" s="111"/>
      <c r="S40" s="111"/>
      <c r="T40" s="111"/>
      <c r="U40" s="111"/>
      <c r="V40" s="111"/>
      <c r="W40" s="111"/>
      <c r="X40" s="111"/>
    </row>
    <row r="41" spans="1:24" s="105" customFormat="1" ht="15.75" x14ac:dyDescent="0.25">
      <c r="A41" s="105" t="s">
        <v>1195</v>
      </c>
      <c r="D41" s="110">
        <f>(ABS($R25)/$U$4)*(F$4/(ABS(D25)))*100</f>
        <v>0.25322283609571355</v>
      </c>
      <c r="H41" s="112"/>
    </row>
    <row r="42" spans="1:24" s="105" customFormat="1" ht="15.75" x14ac:dyDescent="0.25">
      <c r="A42" s="105" t="s">
        <v>1196</v>
      </c>
      <c r="D42" s="110">
        <f>(ABS($R26)/$U$4)*(F$4/(ABS(D26)))*100</f>
        <v>0.11510128913449715</v>
      </c>
      <c r="H42" s="112"/>
    </row>
    <row r="43" spans="1:24" s="105" customFormat="1" ht="15.75" x14ac:dyDescent="0.25">
      <c r="A43" s="105" t="s">
        <v>1197</v>
      </c>
      <c r="E43" s="110">
        <f>(ABS($R27)/$U$4)*(G$4/(ABS(E27)))*100</f>
        <v>0.12661141804794684</v>
      </c>
      <c r="H43" s="112"/>
    </row>
    <row r="44" spans="1:24" s="105" customFormat="1" ht="15.75" x14ac:dyDescent="0.25">
      <c r="A44" s="105" t="s">
        <v>1198</v>
      </c>
      <c r="E44" s="110">
        <f>(ABS($R28)/$U$4)*(G$4/(ABS(E28)))*100</f>
        <v>0.11510128913449708</v>
      </c>
      <c r="H44" s="112"/>
    </row>
    <row r="45" spans="1:24" s="105" customFormat="1" ht="15.75" x14ac:dyDescent="0.25">
      <c r="A45" s="105" t="s">
        <v>1199</v>
      </c>
      <c r="F45" s="110">
        <f>(ABS($R29)/$U$4)*(ABS(I$4)/(ABS(F29)))*100</f>
        <v>0.25322283609589358</v>
      </c>
      <c r="H45" s="112"/>
    </row>
    <row r="46" spans="1:24" s="105" customFormat="1" ht="15.75" x14ac:dyDescent="0.25">
      <c r="A46" s="105" t="s">
        <v>1200</v>
      </c>
      <c r="F46" s="110">
        <f>(ABS($R30)/$U$4)*(ABS(I$4)/(ABS(F30)))*100</f>
        <v>0.1151012891344971</v>
      </c>
      <c r="H46" s="112"/>
    </row>
    <row r="47" spans="1:24" s="105" customFormat="1" ht="15.75" x14ac:dyDescent="0.25">
      <c r="A47" s="105" t="s">
        <v>1201</v>
      </c>
      <c r="G47" s="113">
        <f>(ABS($R31)/$U$4)*(ABS(J$4)/(ABS(G31)))*100</f>
        <v>14.180478821362843</v>
      </c>
      <c r="H47" s="112"/>
    </row>
    <row r="48" spans="1:24" s="105" customFormat="1" ht="15.75" x14ac:dyDescent="0.25">
      <c r="A48" s="105" t="s">
        <v>1202</v>
      </c>
      <c r="G48" s="113">
        <f>(ABS($R32)/$U$4)*(ABS(J$4)/(ABS(G32)))*100</f>
        <v>12.200736648250485</v>
      </c>
      <c r="H48" s="112"/>
    </row>
    <row r="49" spans="12:17" ht="15.75" x14ac:dyDescent="0.25">
      <c r="L49" s="105"/>
      <c r="Q49" s="105"/>
    </row>
    <row r="50" spans="12:17" ht="15.75" x14ac:dyDescent="0.25">
      <c r="L50" s="105"/>
      <c r="M50" s="105"/>
      <c r="Q50" s="105"/>
    </row>
    <row r="51" spans="12:17" ht="15.75" x14ac:dyDescent="0.25">
      <c r="L51" s="105"/>
      <c r="M51" s="105"/>
      <c r="Q51" s="105"/>
    </row>
    <row r="52" spans="12:17" ht="15.75" x14ac:dyDescent="0.25">
      <c r="L52" s="105"/>
      <c r="M52" s="105"/>
      <c r="Q52" s="105"/>
    </row>
    <row r="53" spans="12:17" ht="15.75" x14ac:dyDescent="0.25">
      <c r="L53" s="105"/>
      <c r="Q53" s="105"/>
    </row>
  </sheetData>
  <mergeCells count="3">
    <mergeCell ref="L1:M1"/>
    <mergeCell ref="N1:O1"/>
    <mergeCell ref="P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Table of Contents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'Table S7'!_Hlk107432496</vt:lpstr>
      <vt:lpstr>'Table S7'!_Toc107908267</vt:lpstr>
      <vt:lpstr>'Table S7'!_Toc107908268</vt:lpstr>
      <vt:lpstr>'Table S3'!eliaerbiod</vt:lpstr>
      <vt:lpstr>'Table S3'!eliaerstrip</vt:lpstr>
      <vt:lpstr>'Table S3'!elipsps</vt:lpstr>
      <vt:lpstr>'Table S3'!elipsvol</vt:lpstr>
      <vt:lpstr>'Table S3'!elislsss</vt:lpstr>
      <vt:lpstr>'Table S3'!elislsvol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Tanjot Grewal</dc:creator>
  <cp:lastModifiedBy>Claire Hedgecott</cp:lastModifiedBy>
  <dcterms:created xsi:type="dcterms:W3CDTF">2021-10-31T17:15:34Z</dcterms:created>
  <dcterms:modified xsi:type="dcterms:W3CDTF">2022-09-30T16:32:04Z</dcterms:modified>
</cp:coreProperties>
</file>