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z\Desktop\Crackers-Data\"/>
    </mc:Choice>
  </mc:AlternateContent>
  <xr:revisionPtr revIDLastSave="0" documentId="13_ncr:1_{E9DCD376-B1DA-4A8B-9B28-96B9C6D17DDE}" xr6:coauthVersionLast="47" xr6:coauthVersionMax="47" xr10:uidLastSave="{00000000-0000-0000-0000-000000000000}"/>
  <bookViews>
    <workbookView xWindow="-110" yWindow="-110" windowWidth="19420" windowHeight="10300" xr2:uid="{14DCB4D1-7B7B-46E6-8310-9E6AA662F797}"/>
  </bookViews>
  <sheets>
    <sheet name="TFM" sheetId="1" r:id="rId1"/>
    <sheet name="DPPH" sheetId="6" r:id="rId2"/>
    <sheet name="CUPRAC" sheetId="4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4" l="1"/>
  <c r="J6" i="4"/>
  <c r="J7" i="4"/>
  <c r="J8" i="4"/>
  <c r="J9" i="4"/>
  <c r="J10" i="4"/>
  <c r="J11" i="4"/>
  <c r="J12" i="4"/>
  <c r="J13" i="4"/>
  <c r="J14" i="4"/>
  <c r="J15" i="4"/>
  <c r="J16" i="4"/>
  <c r="M58" i="1" l="1"/>
  <c r="I58" i="1"/>
  <c r="M57" i="1"/>
  <c r="I57" i="1"/>
  <c r="M56" i="1"/>
  <c r="I56" i="1"/>
  <c r="M55" i="1"/>
  <c r="I55" i="1"/>
  <c r="M54" i="1"/>
  <c r="I54" i="1"/>
  <c r="M53" i="1"/>
  <c r="I53" i="1"/>
  <c r="M52" i="1"/>
  <c r="I52" i="1"/>
  <c r="M51" i="1"/>
  <c r="I51" i="1"/>
  <c r="M50" i="1"/>
  <c r="I50" i="1"/>
  <c r="M49" i="1"/>
  <c r="I49" i="1"/>
  <c r="M48" i="1"/>
  <c r="I48" i="1"/>
  <c r="M47" i="1"/>
  <c r="I47" i="1"/>
  <c r="M46" i="1"/>
  <c r="I46" i="1"/>
  <c r="M45" i="1"/>
  <c r="I45" i="1"/>
  <c r="M44" i="1"/>
  <c r="I44" i="1"/>
  <c r="M43" i="1"/>
  <c r="I43" i="1"/>
  <c r="G38" i="1"/>
  <c r="F38" i="1"/>
  <c r="B38" i="1"/>
  <c r="G37" i="1"/>
  <c r="F37" i="1"/>
  <c r="B37" i="1"/>
  <c r="G36" i="1"/>
  <c r="F36" i="1"/>
  <c r="B36" i="1"/>
  <c r="G35" i="1"/>
  <c r="F35" i="1"/>
  <c r="B35" i="1"/>
  <c r="G34" i="1"/>
  <c r="F34" i="1"/>
  <c r="B34" i="1"/>
  <c r="G33" i="1"/>
  <c r="F33" i="1"/>
  <c r="B33" i="1"/>
  <c r="G32" i="1"/>
  <c r="F32" i="1"/>
  <c r="B32" i="1"/>
  <c r="G31" i="1"/>
  <c r="F31" i="1"/>
  <c r="B31" i="1"/>
  <c r="AL38" i="6" l="1"/>
  <c r="AL37" i="6"/>
  <c r="AM30" i="6"/>
  <c r="AM23" i="6"/>
  <c r="AM24" i="6"/>
  <c r="AM25" i="6"/>
  <c r="AM26" i="6"/>
  <c r="AM27" i="6"/>
  <c r="AM28" i="6"/>
  <c r="AM29" i="6"/>
  <c r="AM35" i="6"/>
  <c r="AM36" i="6"/>
  <c r="AM37" i="6"/>
  <c r="AM38" i="6"/>
  <c r="AD11" i="6"/>
  <c r="AD12" i="6"/>
  <c r="AD13" i="6"/>
  <c r="AD14" i="6"/>
  <c r="N18" i="4"/>
  <c r="I17" i="1"/>
  <c r="I18" i="1"/>
  <c r="N19" i="4"/>
  <c r="N20" i="4"/>
  <c r="N17" i="4"/>
  <c r="B5" i="4"/>
  <c r="C8" i="4"/>
  <c r="Q8" i="6"/>
  <c r="Q7" i="6"/>
  <c r="Q6" i="6"/>
  <c r="Q5" i="6"/>
  <c r="L8" i="6"/>
  <c r="L6" i="6"/>
  <c r="L5" i="6"/>
  <c r="Q18" i="6"/>
  <c r="Q19" i="6"/>
  <c r="Q20" i="6"/>
  <c r="Q17" i="6"/>
  <c r="P17" i="6"/>
  <c r="P18" i="6"/>
  <c r="P19" i="6"/>
  <c r="P20" i="6"/>
  <c r="M18" i="1"/>
  <c r="M19" i="1"/>
  <c r="M20" i="1"/>
  <c r="I20" i="1"/>
  <c r="I19" i="1"/>
  <c r="N9" i="4"/>
  <c r="N16" i="4"/>
  <c r="N15" i="4"/>
  <c r="N14" i="4"/>
  <c r="N13" i="4"/>
  <c r="N12" i="4"/>
  <c r="N11" i="4"/>
  <c r="N10" i="4"/>
  <c r="N8" i="4"/>
  <c r="N7" i="4"/>
  <c r="N6" i="4"/>
  <c r="N5" i="4"/>
  <c r="P16" i="6"/>
  <c r="P12" i="6"/>
  <c r="M17" i="1"/>
  <c r="L9" i="6"/>
  <c r="L7" i="6"/>
  <c r="P5" i="6"/>
  <c r="Q9" i="6"/>
  <c r="Q10" i="6"/>
  <c r="Q11" i="6"/>
  <c r="Q12" i="6"/>
  <c r="Q13" i="6"/>
  <c r="Q14" i="6"/>
  <c r="Q15" i="6"/>
  <c r="Q16" i="6"/>
  <c r="L16" i="6"/>
  <c r="P15" i="6"/>
  <c r="L15" i="6"/>
  <c r="P14" i="6"/>
  <c r="L14" i="6"/>
  <c r="P13" i="6"/>
  <c r="L13" i="6"/>
  <c r="L12" i="6"/>
  <c r="P11" i="6"/>
  <c r="L11" i="6"/>
  <c r="P10" i="6"/>
  <c r="L10" i="6"/>
  <c r="P9" i="6"/>
  <c r="P8" i="6"/>
  <c r="P7" i="6"/>
  <c r="P6" i="6"/>
  <c r="I16" i="1"/>
  <c r="I15" i="1"/>
  <c r="I14" i="1"/>
  <c r="I13" i="1"/>
  <c r="M16" i="1"/>
  <c r="M15" i="1"/>
  <c r="M14" i="1"/>
  <c r="M13" i="1"/>
  <c r="I12" i="1"/>
  <c r="I11" i="1"/>
  <c r="M12" i="1"/>
  <c r="M11" i="1"/>
  <c r="M10" i="1"/>
  <c r="M9" i="1"/>
  <c r="I10" i="1"/>
  <c r="I9" i="1"/>
  <c r="I8" i="1"/>
  <c r="I6" i="1"/>
  <c r="I7" i="1"/>
  <c r="I5" i="1"/>
  <c r="M8" i="1"/>
  <c r="M7" i="1"/>
  <c r="M6" i="1"/>
  <c r="M5" i="1"/>
  <c r="AM10" i="6"/>
  <c r="AM9" i="6"/>
  <c r="AM8" i="6"/>
  <c r="AM7" i="6"/>
  <c r="AM14" i="6"/>
  <c r="AM13" i="6"/>
  <c r="AM12" i="6"/>
  <c r="AM11" i="6"/>
  <c r="AM6" i="6"/>
  <c r="AM5" i="6"/>
  <c r="AM4" i="6"/>
  <c r="AM3" i="6"/>
  <c r="B37" i="6"/>
  <c r="F35" i="6"/>
  <c r="F33" i="6"/>
  <c r="F31" i="6"/>
  <c r="B32" i="6"/>
  <c r="F32" i="6"/>
  <c r="G32" i="6"/>
  <c r="B33" i="6"/>
  <c r="G33" i="6"/>
  <c r="H33" i="6" s="1"/>
  <c r="B34" i="6"/>
  <c r="F34" i="6"/>
  <c r="G34" i="6"/>
  <c r="B35" i="6"/>
  <c r="G35" i="6"/>
  <c r="B36" i="6"/>
  <c r="F36" i="6"/>
  <c r="G36" i="6"/>
  <c r="F37" i="6"/>
  <c r="G37" i="6"/>
  <c r="G31" i="6"/>
  <c r="B31" i="6"/>
  <c r="AC13" i="6"/>
  <c r="AC14" i="6"/>
  <c r="AC15" i="6"/>
  <c r="AC16" i="6"/>
  <c r="AC17" i="6"/>
  <c r="AC18" i="6"/>
  <c r="AC19" i="6"/>
  <c r="AC20" i="6"/>
  <c r="AC21" i="6"/>
  <c r="AC22" i="6"/>
  <c r="AL13" i="6"/>
  <c r="AL14" i="6"/>
  <c r="AL15" i="6"/>
  <c r="AL16" i="6"/>
  <c r="AL36" i="6"/>
  <c r="AL35" i="6"/>
  <c r="AM34" i="6"/>
  <c r="AL34" i="6"/>
  <c r="AM33" i="6"/>
  <c r="AL33" i="6"/>
  <c r="AM32" i="6"/>
  <c r="AL32" i="6"/>
  <c r="AM31" i="6"/>
  <c r="AL31" i="6"/>
  <c r="AL30" i="6"/>
  <c r="AL29" i="6"/>
  <c r="AL28" i="6"/>
  <c r="AL27" i="6"/>
  <c r="AL26" i="6"/>
  <c r="AL25" i="6"/>
  <c r="AL24" i="6"/>
  <c r="AL23" i="6"/>
  <c r="AM22" i="6"/>
  <c r="AL22" i="6"/>
  <c r="AM21" i="6"/>
  <c r="AL21" i="6"/>
  <c r="AM20" i="6"/>
  <c r="AL20" i="6"/>
  <c r="AM19" i="6"/>
  <c r="AL19" i="6"/>
  <c r="AM18" i="6"/>
  <c r="AL18" i="6"/>
  <c r="AM17" i="6"/>
  <c r="AL17" i="6"/>
  <c r="AM16" i="6"/>
  <c r="AM15" i="6"/>
  <c r="AL12" i="6"/>
  <c r="AL11" i="6"/>
  <c r="AL10" i="6"/>
  <c r="AL9" i="6"/>
  <c r="AL8" i="6"/>
  <c r="AL7" i="6"/>
  <c r="AL6" i="6"/>
  <c r="AL5" i="6"/>
  <c r="AL4" i="6"/>
  <c r="AL3" i="6"/>
  <c r="AD34" i="6"/>
  <c r="AD33" i="6"/>
  <c r="AD32" i="6"/>
  <c r="AD31" i="6"/>
  <c r="AD22" i="6"/>
  <c r="AD21" i="6"/>
  <c r="AD20" i="6"/>
  <c r="AD19" i="6"/>
  <c r="AD18" i="6"/>
  <c r="AD17" i="6"/>
  <c r="AD16" i="6"/>
  <c r="AD15" i="6"/>
  <c r="AD10" i="6"/>
  <c r="AD9" i="6"/>
  <c r="AD8" i="6"/>
  <c r="AD7" i="6"/>
  <c r="AD6" i="6"/>
  <c r="AD38" i="6"/>
  <c r="AD37" i="6"/>
  <c r="AD36" i="6"/>
  <c r="AD35" i="6"/>
  <c r="AD30" i="6"/>
  <c r="AD29" i="6"/>
  <c r="AD28" i="6"/>
  <c r="AD27" i="6"/>
  <c r="AD26" i="6"/>
  <c r="AD25" i="6"/>
  <c r="AD24" i="6"/>
  <c r="AD23" i="6"/>
  <c r="AD5" i="6"/>
  <c r="AD4" i="6"/>
  <c r="AD3" i="6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4" i="6"/>
  <c r="AC23" i="6"/>
  <c r="AC12" i="6"/>
  <c r="AC11" i="6"/>
  <c r="AC10" i="6"/>
  <c r="AC9" i="6"/>
  <c r="AC8" i="6"/>
  <c r="AC7" i="6"/>
  <c r="AC6" i="6"/>
  <c r="AC5" i="6"/>
  <c r="AC4" i="6"/>
  <c r="AC3" i="6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G12" i="6"/>
  <c r="G10" i="6"/>
  <c r="AE39" i="4"/>
  <c r="AE38" i="4"/>
  <c r="AE37" i="4"/>
  <c r="AE36" i="4"/>
  <c r="AE35" i="4"/>
  <c r="AE34" i="4"/>
  <c r="AE33" i="4"/>
  <c r="AE32" i="4"/>
  <c r="AE31" i="4"/>
  <c r="AE30" i="4"/>
  <c r="AE29" i="4"/>
  <c r="AE28" i="4"/>
  <c r="AE27" i="4"/>
  <c r="AE26" i="4"/>
  <c r="AE25" i="4"/>
  <c r="AE24" i="4"/>
  <c r="AE23" i="4"/>
  <c r="AE22" i="4"/>
  <c r="AE21" i="4"/>
  <c r="AE20" i="4"/>
  <c r="AE19" i="4"/>
  <c r="AE18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5" i="4"/>
  <c r="AE4" i="4"/>
  <c r="C12" i="4"/>
  <c r="G12" i="4"/>
  <c r="C11" i="4"/>
  <c r="G11" i="4"/>
  <c r="C10" i="4"/>
  <c r="G10" i="4"/>
  <c r="C9" i="4"/>
  <c r="G9" i="4"/>
  <c r="G8" i="4"/>
  <c r="F12" i="6"/>
  <c r="F13" i="6"/>
  <c r="G13" i="6"/>
  <c r="B13" i="6"/>
  <c r="B12" i="6"/>
  <c r="F9" i="6"/>
  <c r="F10" i="6"/>
  <c r="H10" i="6" s="1"/>
  <c r="F11" i="6"/>
  <c r="F8" i="6"/>
  <c r="G11" i="6"/>
  <c r="B11" i="6"/>
  <c r="B10" i="6"/>
  <c r="G9" i="6"/>
  <c r="B9" i="6"/>
  <c r="G8" i="6"/>
  <c r="B8" i="6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" i="1"/>
  <c r="E11" i="1"/>
  <c r="F11" i="1"/>
  <c r="F10" i="1"/>
  <c r="E10" i="1"/>
  <c r="F9" i="1"/>
  <c r="E9" i="1"/>
  <c r="F8" i="1"/>
  <c r="E8" i="1"/>
  <c r="F7" i="1"/>
  <c r="E7" i="1"/>
  <c r="F6" i="1"/>
  <c r="E6" i="1"/>
  <c r="H9" i="6"/>
  <c r="H12" i="6" l="1"/>
  <c r="H36" i="6"/>
  <c r="H31" i="6"/>
  <c r="H11" i="6"/>
  <c r="H13" i="6"/>
  <c r="H8" i="6"/>
  <c r="H32" i="6"/>
  <c r="H34" i="6"/>
  <c r="H37" i="6"/>
  <c r="H35" i="6"/>
</calcChain>
</file>

<file path=xl/sharedStrings.xml><?xml version="1.0" encoding="utf-8"?>
<sst xmlns="http://schemas.openxmlformats.org/spreadsheetml/2006/main" count="262" uniqueCount="62">
  <si>
    <t xml:space="preserve"> </t>
  </si>
  <si>
    <t>mg/mL</t>
  </si>
  <si>
    <t>Ort.</t>
  </si>
  <si>
    <t>SS</t>
  </si>
  <si>
    <t>A1</t>
  </si>
  <si>
    <t>A2</t>
  </si>
  <si>
    <t>A3</t>
  </si>
  <si>
    <t>Aort.</t>
  </si>
  <si>
    <t>Kons.</t>
  </si>
  <si>
    <t>0.1 M DPPH metanolde hazırlandı</t>
  </si>
  <si>
    <t>2 ml DPPH + 100 mikrolitre ekstrakt eklendi.</t>
  </si>
  <si>
    <t xml:space="preserve">30 dakika bekletildi. 517 nm'de abs okundu. Metanol ile küvetler sıfırlandı. </t>
  </si>
  <si>
    <t>1 mL'ye tamamla</t>
  </si>
  <si>
    <t>Konsantrasyon (mg/ml)</t>
  </si>
  <si>
    <r>
      <rPr>
        <sz val="10"/>
        <rFont val="Arial Tur"/>
        <charset val="162"/>
      </rPr>
      <t>µ</t>
    </r>
    <r>
      <rPr>
        <sz val="11"/>
        <color theme="1"/>
        <rFont val="Calibri"/>
        <family val="2"/>
        <charset val="162"/>
        <scheme val="minor"/>
      </rPr>
      <t>M/mL</t>
    </r>
  </si>
  <si>
    <t>Akontrol</t>
  </si>
  <si>
    <t>Aort</t>
  </si>
  <si>
    <t>%AA</t>
  </si>
  <si>
    <t>Apak, R., Güçlü, K., Özyürek, M., ve Karademir, S.E. (2004). Novel Total Antioxidant Capacity Index for Dietary Polyphenols and Vitamins C and E, Using Their Cupric Ion Reducing Capability in the Presence of Neocuproine:  CUPRAC Method, Journal of Agricultural and Food Chemistry, 52, (26), 7970–7981.</t>
  </si>
  <si>
    <t>0.1 mL örnek+1 mL CuCl2 (10-2 M)+ 1 mL neocuproin (7.5 mM)+ 1 mL NH4Ac (1 M, pH 7)+ 1 mL of water= 30 dk bekleme= 450 nm'de kontrole karşı okuma</t>
  </si>
  <si>
    <t>Troloks Standart eğrisi</t>
  </si>
  <si>
    <t>0,005 g/5mL</t>
  </si>
  <si>
    <t>mg/ml</t>
  </si>
  <si>
    <t>A kont.</t>
  </si>
  <si>
    <t>1/2 sey.</t>
  </si>
  <si>
    <t>Soğan Kabuğu 1</t>
  </si>
  <si>
    <t>Soğan Kabuğu 2</t>
  </si>
  <si>
    <t>Soğan ekstraktı 1</t>
  </si>
  <si>
    <t>Soğan ekstraktı 2</t>
  </si>
  <si>
    <t>Kuersetin</t>
  </si>
  <si>
    <t>g/mL</t>
  </si>
  <si>
    <t>1 mg/mL</t>
  </si>
  <si>
    <t>W.S1</t>
  </si>
  <si>
    <t>W.S2</t>
  </si>
  <si>
    <t>W.E1</t>
  </si>
  <si>
    <t>W.E2</t>
  </si>
  <si>
    <t>W.Q1</t>
  </si>
  <si>
    <t>W.Q2</t>
  </si>
  <si>
    <t>L.S1</t>
  </si>
  <si>
    <t>L.S2</t>
  </si>
  <si>
    <t>L.E1</t>
  </si>
  <si>
    <t>L.E2</t>
  </si>
  <si>
    <t>L.Q1</t>
  </si>
  <si>
    <t>L.Q2</t>
  </si>
  <si>
    <r>
      <rPr>
        <sz val="11"/>
        <color theme="1"/>
        <rFont val="Arial Tur"/>
        <charset val="162"/>
      </rPr>
      <t>µ</t>
    </r>
    <r>
      <rPr>
        <sz val="11"/>
        <color theme="1"/>
        <rFont val="Calibri"/>
        <family val="2"/>
        <charset val="162"/>
        <scheme val="minor"/>
      </rPr>
      <t>M/mL</t>
    </r>
  </si>
  <si>
    <t>Konsantrasyon mM</t>
  </si>
  <si>
    <t>STDSAPMA</t>
  </si>
  <si>
    <t>Gallic acid-grafic</t>
  </si>
  <si>
    <r>
      <rPr>
        <sz val="11"/>
        <color rgb="FFFF0000"/>
        <rFont val="Calibri"/>
        <family val="2"/>
        <charset val="162"/>
        <scheme val="minor"/>
      </rPr>
      <t>TPC:</t>
    </r>
    <r>
      <rPr>
        <sz val="11"/>
        <color theme="1"/>
        <rFont val="Calibri"/>
        <family val="2"/>
        <charset val="162"/>
        <scheme val="minor"/>
      </rPr>
      <t xml:space="preserve"> Iqbal, S., Haleem, S., Akhtar, M., Zia-ul-Haq, M., ve Akbar, J. (2008). Efficiency of pomegranate peel extracts in stabilization of sunflower oil under accelerated conditions, Food Research International, 41, (2), 194–200.</t>
    </r>
  </si>
  <si>
    <t>Quercetin-grafic</t>
  </si>
  <si>
    <t>Concentration (mg/ml)</t>
  </si>
  <si>
    <t>Onion skin 1</t>
  </si>
  <si>
    <t>Onion Skin 2</t>
  </si>
  <si>
    <t>Phenolic Ex. 1</t>
  </si>
  <si>
    <t>Phenolic ex. 1</t>
  </si>
  <si>
    <t>Phenolic ex. 2</t>
  </si>
  <si>
    <t>Phenolic Ex. 2</t>
  </si>
  <si>
    <t>Quercetin</t>
  </si>
  <si>
    <t>Control-L</t>
  </si>
  <si>
    <t>Control-W</t>
  </si>
  <si>
    <t>Referance: Kumaran &amp; Karunakaran 2006</t>
  </si>
  <si>
    <t>Concentration (mg/mL)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</si>
</sst>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0"/>
      <name val="Arial Tur"/>
      <charset val="162"/>
    </font>
    <font>
      <sz val="10"/>
      <color theme="1"/>
      <name val="Arial"/>
      <family val="2"/>
      <charset val="162"/>
    </font>
    <font>
      <sz val="11"/>
      <color theme="1"/>
      <name val="Arial Tur"/>
      <charset val="162"/>
    </font>
    <font>
      <b/>
      <sz val="11"/>
      <color indexed="8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/>
    <xf numFmtId="0" fontId="2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2" fontId="0" fillId="0" borderId="0" xfId="0" applyNumberFormat="1"/>
    <xf numFmtId="0" fontId="0" fillId="2" borderId="0" xfId="0" applyFill="1"/>
    <xf numFmtId="164" fontId="0" fillId="0" borderId="0" xfId="0" applyNumberFormat="1"/>
    <xf numFmtId="165" fontId="0" fillId="0" borderId="0" xfId="0" applyNumberFormat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0" fillId="0" borderId="0" xfId="0" applyFill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4" fillId="0" borderId="0" xfId="0" applyFont="1" applyAlignment="1">
      <alignment horizontal="right"/>
    </xf>
    <xf numFmtId="165" fontId="6" fillId="0" borderId="0" xfId="0" applyNumberFormat="1" applyFont="1"/>
    <xf numFmtId="0" fontId="6" fillId="0" borderId="0" xfId="0" applyFont="1" applyFill="1"/>
    <xf numFmtId="165" fontId="5" fillId="0" borderId="0" xfId="0" applyNumberFormat="1" applyFont="1"/>
    <xf numFmtId="164" fontId="0" fillId="3" borderId="0" xfId="0" applyNumberFormat="1" applyFill="1"/>
    <xf numFmtId="2" fontId="5" fillId="0" borderId="0" xfId="0" applyNumberFormat="1" applyFont="1"/>
    <xf numFmtId="164" fontId="5" fillId="0" borderId="0" xfId="0" applyNumberFormat="1" applyFont="1"/>
    <xf numFmtId="0" fontId="1" fillId="0" borderId="0" xfId="0" applyFont="1" applyBorder="1"/>
    <xf numFmtId="0" fontId="2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2" fillId="0" borderId="3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ont="1"/>
    <xf numFmtId="2" fontId="2" fillId="0" borderId="0" xfId="0" applyNumberFormat="1" applyFont="1" applyFill="1" applyBorder="1" applyAlignment="1">
      <alignment horizontal="center"/>
    </xf>
    <xf numFmtId="164" fontId="0" fillId="0" borderId="0" xfId="0" applyNumberFormat="1" applyFill="1"/>
    <xf numFmtId="0" fontId="5" fillId="0" borderId="0" xfId="1" applyFill="1"/>
    <xf numFmtId="165" fontId="0" fillId="0" borderId="0" xfId="0" applyNumberFormat="1" applyFill="1"/>
    <xf numFmtId="2" fontId="0" fillId="0" borderId="0" xfId="0" applyNumberFormat="1" applyFill="1"/>
    <xf numFmtId="0" fontId="8" fillId="0" borderId="0" xfId="0" applyFont="1" applyFill="1"/>
    <xf numFmtId="0" fontId="5" fillId="0" borderId="0" xfId="1"/>
    <xf numFmtId="0" fontId="4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2" fontId="5" fillId="0" borderId="0" xfId="1" applyNumberFormat="1"/>
    <xf numFmtId="165" fontId="5" fillId="0" borderId="0" xfId="1" applyNumberFormat="1"/>
    <xf numFmtId="166" fontId="0" fillId="0" borderId="0" xfId="0" applyNumberFormat="1"/>
    <xf numFmtId="166" fontId="0" fillId="0" borderId="31" xfId="0" applyNumberFormat="1" applyBorder="1"/>
    <xf numFmtId="166" fontId="0" fillId="0" borderId="1" xfId="0" applyNumberFormat="1" applyBorder="1"/>
    <xf numFmtId="166" fontId="0" fillId="0" borderId="19" xfId="0" applyNumberFormat="1" applyBorder="1"/>
    <xf numFmtId="166" fontId="0" fillId="0" borderId="32" xfId="0" applyNumberFormat="1" applyBorder="1"/>
  </cellXfs>
  <cellStyles count="2">
    <cellStyle name="Normal" xfId="0" builtinId="0"/>
    <cellStyle name="Normal 2" xfId="1" xr:uid="{727DCF59-15CE-417F-A77E-49CED2F06F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533486439195099"/>
                  <c:y val="9.68055555555555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r-TR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TFM!$F$6:$F$11</c:f>
                <c:numCache>
                  <c:formatCode>General</c:formatCode>
                  <c:ptCount val="6"/>
                  <c:pt idx="0">
                    <c:v>9.5043849529221763E-3</c:v>
                  </c:pt>
                  <c:pt idx="1">
                    <c:v>1.4189197769195187E-2</c:v>
                  </c:pt>
                  <c:pt idx="2">
                    <c:v>1.7435595774162677E-2</c:v>
                  </c:pt>
                  <c:pt idx="3">
                    <c:v>1.6370705543744913E-2</c:v>
                  </c:pt>
                  <c:pt idx="4">
                    <c:v>2.5967928938083116E-2</c:v>
                  </c:pt>
                  <c:pt idx="5">
                    <c:v>2.0808652046684795E-2</c:v>
                  </c:pt>
                </c:numCache>
              </c:numRef>
            </c:plus>
            <c:minus>
              <c:numRef>
                <c:f>TFM!$F$6:$F$11</c:f>
                <c:numCache>
                  <c:formatCode>General</c:formatCode>
                  <c:ptCount val="6"/>
                  <c:pt idx="0">
                    <c:v>9.5043849529221763E-3</c:v>
                  </c:pt>
                  <c:pt idx="1">
                    <c:v>1.4189197769195187E-2</c:v>
                  </c:pt>
                  <c:pt idx="2">
                    <c:v>1.7435595774162677E-2</c:v>
                  </c:pt>
                  <c:pt idx="3">
                    <c:v>1.6370705543744913E-2</c:v>
                  </c:pt>
                  <c:pt idx="4">
                    <c:v>2.5967928938083116E-2</c:v>
                  </c:pt>
                  <c:pt idx="5">
                    <c:v>2.0808652046684795E-2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TFM!$A$6:$A$11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TFM!$E$6:$E$11</c:f>
              <c:numCache>
                <c:formatCode>0.000</c:formatCode>
                <c:ptCount val="6"/>
                <c:pt idx="0">
                  <c:v>0.15533333333333332</c:v>
                </c:pt>
                <c:pt idx="1">
                  <c:v>0.31966666666666671</c:v>
                </c:pt>
                <c:pt idx="2">
                  <c:v>0.47500000000000003</c:v>
                </c:pt>
                <c:pt idx="3">
                  <c:v>0.64100000000000001</c:v>
                </c:pt>
                <c:pt idx="4">
                  <c:v>0.77066666666666672</c:v>
                </c:pt>
                <c:pt idx="5">
                  <c:v>0.92500000000000016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68-47F2-B589-3586F29F1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735392"/>
        <c:axId val="188878656"/>
      </c:scatterChart>
      <c:valAx>
        <c:axId val="19073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8878656"/>
        <c:crosses val="autoZero"/>
        <c:crossBetween val="midCat"/>
      </c:valAx>
      <c:valAx>
        <c:axId val="188878656"/>
        <c:scaling>
          <c:orientation val="minMax"/>
        </c:scaling>
        <c:delete val="0"/>
        <c:axPos val="l"/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073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533486439195099"/>
                  <c:y val="9.68055555555555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r-TR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TFM!$F$6:$F$11</c:f>
                <c:numCache>
                  <c:formatCode>General</c:formatCode>
                  <c:ptCount val="6"/>
                  <c:pt idx="0">
                    <c:v>9.5043849529221763E-3</c:v>
                  </c:pt>
                  <c:pt idx="1">
                    <c:v>1.4189197769195187E-2</c:v>
                  </c:pt>
                  <c:pt idx="2">
                    <c:v>1.7435595774162677E-2</c:v>
                  </c:pt>
                  <c:pt idx="3">
                    <c:v>1.6370705543744913E-2</c:v>
                  </c:pt>
                  <c:pt idx="4">
                    <c:v>2.5967928938083116E-2</c:v>
                  </c:pt>
                  <c:pt idx="5">
                    <c:v>2.0808652046684795E-2</c:v>
                  </c:pt>
                </c:numCache>
              </c:numRef>
            </c:plus>
            <c:minus>
              <c:numRef>
                <c:f>TFM!$F$6:$F$11</c:f>
                <c:numCache>
                  <c:formatCode>General</c:formatCode>
                  <c:ptCount val="6"/>
                  <c:pt idx="0">
                    <c:v>9.5043849529221763E-3</c:v>
                  </c:pt>
                  <c:pt idx="1">
                    <c:v>1.4189197769195187E-2</c:v>
                  </c:pt>
                  <c:pt idx="2">
                    <c:v>1.7435595774162677E-2</c:v>
                  </c:pt>
                  <c:pt idx="3">
                    <c:v>1.6370705543744913E-2</c:v>
                  </c:pt>
                  <c:pt idx="4">
                    <c:v>2.5967928938083116E-2</c:v>
                  </c:pt>
                  <c:pt idx="5">
                    <c:v>2.0808652046684795E-2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TFM!$A$31:$A$35</c:f>
              <c:numCache>
                <c:formatCode>General</c:formatCode>
                <c:ptCount val="5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</c:numCache>
            </c:numRef>
          </c:xVal>
          <c:yVal>
            <c:numRef>
              <c:f>TFM!$F$31:$F$35</c:f>
              <c:numCache>
                <c:formatCode>0.000</c:formatCode>
                <c:ptCount val="5"/>
                <c:pt idx="0">
                  <c:v>0.28399999999999997</c:v>
                </c:pt>
                <c:pt idx="1">
                  <c:v>0.44666666666666671</c:v>
                </c:pt>
                <c:pt idx="2">
                  <c:v>0.60399999999999998</c:v>
                </c:pt>
                <c:pt idx="3">
                  <c:v>0.7556666666666666</c:v>
                </c:pt>
                <c:pt idx="4">
                  <c:v>0.8783333333333333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02-4D59-BBD1-E879ADF90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735392"/>
        <c:axId val="188878656"/>
      </c:scatterChart>
      <c:valAx>
        <c:axId val="19073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88878656"/>
        <c:crosses val="autoZero"/>
        <c:crossBetween val="midCat"/>
      </c:valAx>
      <c:valAx>
        <c:axId val="188878656"/>
        <c:scaling>
          <c:orientation val="minMax"/>
        </c:scaling>
        <c:delete val="0"/>
        <c:axPos val="l"/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0735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8658577527262"/>
          <c:y val="5.6330070412588015E-2"/>
          <c:w val="0.84601497190868524"/>
          <c:h val="0.6752762607619926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tr-TR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'[1]Toplam Fenolik Madde'!$F$7:$F$11</c:f>
                <c:numCache>
                  <c:formatCode>General</c:formatCode>
                  <c:ptCount val="5"/>
                  <c:pt idx="0">
                    <c:v>5.8594652770823201E-3</c:v>
                  </c:pt>
                  <c:pt idx="1">
                    <c:v>1.5885003409925155E-2</c:v>
                  </c:pt>
                  <c:pt idx="2">
                    <c:v>9.0184995056457693E-3</c:v>
                  </c:pt>
                  <c:pt idx="3">
                    <c:v>4.7342722073549288E-2</c:v>
                  </c:pt>
                  <c:pt idx="4">
                    <c:v>4.9328828623162518E-3</c:v>
                  </c:pt>
                </c:numCache>
              </c:numRef>
            </c:plus>
            <c:minus>
              <c:numRef>
                <c:f>'[1]Toplam Fenolik Madde'!$F$7:$F$11</c:f>
                <c:numCache>
                  <c:formatCode>General</c:formatCode>
                  <c:ptCount val="5"/>
                  <c:pt idx="0">
                    <c:v>5.8594652770823201E-3</c:v>
                  </c:pt>
                  <c:pt idx="1">
                    <c:v>1.5885003409925155E-2</c:v>
                  </c:pt>
                  <c:pt idx="2">
                    <c:v>9.0184995056457693E-3</c:v>
                  </c:pt>
                  <c:pt idx="3">
                    <c:v>4.7342722073549288E-2</c:v>
                  </c:pt>
                  <c:pt idx="4">
                    <c:v>4.9328828623162518E-3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DPPH!$B$8:$B$13</c:f>
              <c:numCache>
                <c:formatCode>0.0</c:formatCode>
                <c:ptCount val="6"/>
                <c:pt idx="0">
                  <c:v>0.19976826880818252</c:v>
                </c:pt>
                <c:pt idx="1">
                  <c:v>0.29965240321227377</c:v>
                </c:pt>
                <c:pt idx="2">
                  <c:v>0.39953653761636504</c:v>
                </c:pt>
                <c:pt idx="3">
                  <c:v>0.49942067202045631</c:v>
                </c:pt>
                <c:pt idx="4">
                  <c:v>0.59930480642454753</c:v>
                </c:pt>
                <c:pt idx="5">
                  <c:v>0.69918894082863881</c:v>
                </c:pt>
              </c:numCache>
            </c:numRef>
          </c:xVal>
          <c:yVal>
            <c:numRef>
              <c:f>DPPH!$H$8:$H$13</c:f>
              <c:numCache>
                <c:formatCode>0.0</c:formatCode>
                <c:ptCount val="6"/>
                <c:pt idx="0">
                  <c:v>17.792145593869733</c:v>
                </c:pt>
                <c:pt idx="1">
                  <c:v>26.412835249042171</c:v>
                </c:pt>
                <c:pt idx="2">
                  <c:v>36.661877394636015</c:v>
                </c:pt>
                <c:pt idx="3">
                  <c:v>43.295019157088127</c:v>
                </c:pt>
                <c:pt idx="4">
                  <c:v>52.897509578544067</c:v>
                </c:pt>
                <c:pt idx="5">
                  <c:v>60.105363984674334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FF-4CA8-BF1F-0DA07BF88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2046927"/>
        <c:axId val="1452182623"/>
      </c:scatterChart>
      <c:valAx>
        <c:axId val="1572046927"/>
        <c:scaling>
          <c:orientation val="minMax"/>
          <c:max val="0.7000000000000000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b="1"/>
                  <a:t>Konsantrasyon (µM/mL)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1452182623"/>
        <c:crosses val="autoZero"/>
        <c:crossBetween val="midCat"/>
      </c:valAx>
      <c:valAx>
        <c:axId val="14521826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b="1"/>
                  <a:t>Absorbans (517 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15720469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0779856115107912"/>
                  <c:y val="1.908023773265150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tr-TR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'[1]Toplam Fenolik Madde'!$F$7:$F$11</c:f>
                <c:numCache>
                  <c:formatCode>General</c:formatCode>
                  <c:ptCount val="5"/>
                  <c:pt idx="0">
                    <c:v>5.8594652770823201E-3</c:v>
                  </c:pt>
                  <c:pt idx="1">
                    <c:v>1.5885003409925155E-2</c:v>
                  </c:pt>
                  <c:pt idx="2">
                    <c:v>9.0184995056457693E-3</c:v>
                  </c:pt>
                  <c:pt idx="3">
                    <c:v>4.7342722073549288E-2</c:v>
                  </c:pt>
                  <c:pt idx="4">
                    <c:v>4.9328828623162518E-3</c:v>
                  </c:pt>
                </c:numCache>
              </c:numRef>
            </c:plus>
            <c:minus>
              <c:numRef>
                <c:f>'[1]Toplam Fenolik Madde'!$F$7:$F$11</c:f>
                <c:numCache>
                  <c:formatCode>General</c:formatCode>
                  <c:ptCount val="5"/>
                  <c:pt idx="0">
                    <c:v>5.8594652770823201E-3</c:v>
                  </c:pt>
                  <c:pt idx="1">
                    <c:v>1.5885003409925155E-2</c:v>
                  </c:pt>
                  <c:pt idx="2">
                    <c:v>9.0184995056457693E-3</c:v>
                  </c:pt>
                  <c:pt idx="3">
                    <c:v>4.7342722073549288E-2</c:v>
                  </c:pt>
                  <c:pt idx="4">
                    <c:v>4.9328828623162518E-3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DPPH!$B$31:$B$37</c:f>
              <c:numCache>
                <c:formatCode>0.0</c:formatCode>
                <c:ptCount val="7"/>
                <c:pt idx="0">
                  <c:v>9.988413440409126E-2</c:v>
                </c:pt>
                <c:pt idx="1">
                  <c:v>0.19976826880818252</c:v>
                </c:pt>
                <c:pt idx="2">
                  <c:v>0.29965240321227377</c:v>
                </c:pt>
                <c:pt idx="3">
                  <c:v>0.39953653761636504</c:v>
                </c:pt>
                <c:pt idx="4">
                  <c:v>0.49942067202045631</c:v>
                </c:pt>
                <c:pt idx="5">
                  <c:v>0.59930480642454753</c:v>
                </c:pt>
                <c:pt idx="6">
                  <c:v>0.79907307523273008</c:v>
                </c:pt>
              </c:numCache>
            </c:numRef>
          </c:xVal>
          <c:yVal>
            <c:numRef>
              <c:f>DPPH!$H$31:$H$37</c:f>
              <c:numCache>
                <c:formatCode>0.0</c:formatCode>
                <c:ptCount val="7"/>
                <c:pt idx="0">
                  <c:v>9.4707520891364894</c:v>
                </c:pt>
                <c:pt idx="1">
                  <c:v>17.717581000075885</c:v>
                </c:pt>
                <c:pt idx="2">
                  <c:v>31.012070566388111</c:v>
                </c:pt>
                <c:pt idx="3">
                  <c:v>40.116852568480162</c:v>
                </c:pt>
                <c:pt idx="4">
                  <c:v>50.20117610646858</c:v>
                </c:pt>
                <c:pt idx="5">
                  <c:v>61.787692541163985</c:v>
                </c:pt>
                <c:pt idx="6">
                  <c:v>71.287654602018364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DD-41A3-B035-F46E92396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2046927"/>
        <c:axId val="1452182623"/>
      </c:scatterChart>
      <c:valAx>
        <c:axId val="1572046927"/>
        <c:scaling>
          <c:orientation val="minMax"/>
          <c:max val="0.7000000000000000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b="1"/>
                  <a:t>Konsantrasyon (µM/mL)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1452182623"/>
        <c:crosses val="autoZero"/>
        <c:crossBetween val="midCat"/>
      </c:valAx>
      <c:valAx>
        <c:axId val="145218262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tr-TR" b="1"/>
                  <a:t>Absorbans (517 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tr-TR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tr-TR"/>
          </a:p>
        </c:txPr>
        <c:crossAx val="15720469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6.0795828615068603E-2"/>
                  <c:y val="-0.18051163604549431"/>
                </c:manualLayout>
              </c:layout>
              <c:numFmt formatCode="General" sourceLinked="0"/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'[2]Bakır İyonları İndirgeme Gücü'!$H$7:$H$11</c:f>
                <c:numCache>
                  <c:formatCode>General</c:formatCode>
                  <c:ptCount val="5"/>
                  <c:pt idx="0">
                    <c:v>1.1547005383792527E-3</c:v>
                  </c:pt>
                  <c:pt idx="1">
                    <c:v>3.7859388972001696E-3</c:v>
                  </c:pt>
                  <c:pt idx="2">
                    <c:v>1.0816653826391978E-2</c:v>
                  </c:pt>
                  <c:pt idx="3">
                    <c:v>1.5275252316519479E-3</c:v>
                  </c:pt>
                  <c:pt idx="4">
                    <c:v>1.1532562594670807E-2</c:v>
                  </c:pt>
                </c:numCache>
              </c:numRef>
            </c:plus>
            <c:minus>
              <c:numRef>
                <c:f>'[2]Bakır İyonları İndirgeme Gücü'!$H$7:$H$11</c:f>
                <c:numCache>
                  <c:formatCode>General</c:formatCode>
                  <c:ptCount val="5"/>
                  <c:pt idx="0">
                    <c:v>1.1547005383792527E-3</c:v>
                  </c:pt>
                  <c:pt idx="1">
                    <c:v>3.7859388972001696E-3</c:v>
                  </c:pt>
                  <c:pt idx="2">
                    <c:v>1.0816653826391978E-2</c:v>
                  </c:pt>
                  <c:pt idx="3">
                    <c:v>1.5275252316519479E-3</c:v>
                  </c:pt>
                  <c:pt idx="4">
                    <c:v>1.1532562594670807E-2</c:v>
                  </c:pt>
                </c:numCache>
              </c:numRef>
            </c:minus>
            <c:spPr>
              <a:ln w="3175">
                <a:solidFill>
                  <a:srgbClr val="000000"/>
                </a:solidFill>
                <a:prstDash val="solid"/>
              </a:ln>
            </c:spPr>
          </c:errBars>
          <c:xVal>
            <c:numRef>
              <c:f>CUPRAC!$C$8:$C$12</c:f>
              <c:numCache>
                <c:formatCode>0.00</c:formatCode>
                <c:ptCount val="5"/>
                <c:pt idx="0">
                  <c:v>0.39953653761636504</c:v>
                </c:pt>
                <c:pt idx="1">
                  <c:v>0.79907307523273008</c:v>
                </c:pt>
                <c:pt idx="2">
                  <c:v>1.1986096128490951</c:v>
                </c:pt>
                <c:pt idx="3">
                  <c:v>1.5981461504654602</c:v>
                </c:pt>
                <c:pt idx="4">
                  <c:v>1.9976826880818253</c:v>
                </c:pt>
              </c:numCache>
            </c:numRef>
          </c:xVal>
          <c:yVal>
            <c:numRef>
              <c:f>CUPRAC!$G$8:$G$12</c:f>
              <c:numCache>
                <c:formatCode>0.000</c:formatCode>
                <c:ptCount val="5"/>
                <c:pt idx="0">
                  <c:v>0.14699999999999999</c:v>
                </c:pt>
                <c:pt idx="1">
                  <c:v>0.28666666666666668</c:v>
                </c:pt>
                <c:pt idx="2">
                  <c:v>0.45400000000000001</c:v>
                </c:pt>
                <c:pt idx="3">
                  <c:v>0.60399999999999998</c:v>
                </c:pt>
                <c:pt idx="4">
                  <c:v>0.78200000000000003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92-4368-8CF4-6AB40603C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6194688"/>
        <c:axId val="1"/>
      </c:scatterChart>
      <c:valAx>
        <c:axId val="1246194688"/>
        <c:scaling>
          <c:orientation val="minMax"/>
          <c:max val="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tr-TR" b="1"/>
                  <a:t>Konsantrasyon (mM/mL)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tr-T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tr-TR" b="1"/>
                  <a:t>Absorbans (450 nm)</a:t>
                </a:r>
              </a:p>
            </c:rich>
          </c:tx>
          <c:layout>
            <c:manualLayout>
              <c:xMode val="edge"/>
              <c:yMode val="edge"/>
              <c:x val="1.9573306348754597E-2"/>
              <c:y val="0.10772449792090595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12461946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73025</xdr:rowOff>
    </xdr:from>
    <xdr:to>
      <xdr:col>7</xdr:col>
      <xdr:colOff>304800</xdr:colOff>
      <xdr:row>26</xdr:row>
      <xdr:rowOff>53975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A9F0A144-FE31-4360-AA31-3DEC7BE40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752930</xdr:colOff>
      <xdr:row>24</xdr:row>
      <xdr:rowOff>145142</xdr:rowOff>
    </xdr:from>
    <xdr:to>
      <xdr:col>13</xdr:col>
      <xdr:colOff>444501</xdr:colOff>
      <xdr:row>39</xdr:row>
      <xdr:rowOff>144236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8CAE3FDF-9AA5-46E9-ACE2-81CBC31BB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118382</xdr:colOff>
      <xdr:row>14</xdr:row>
      <xdr:rowOff>119945</xdr:rowOff>
    </xdr:from>
    <xdr:to>
      <xdr:col>7</xdr:col>
      <xdr:colOff>296334</xdr:colOff>
      <xdr:row>27</xdr:row>
      <xdr:rowOff>135164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665F50A7-D060-4DE8-BB87-A38E01459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8</xdr:col>
      <xdr:colOff>146050</xdr:colOff>
      <xdr:row>50</xdr:row>
      <xdr:rowOff>152854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AEE8C0DA-D66B-45F7-B41E-39205BF28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5</xdr:col>
      <xdr:colOff>171450</xdr:colOff>
      <xdr:row>25</xdr:row>
      <xdr:rowOff>50800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6BDE5A35-5D62-456E-847D-0A83D801E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iz/Desktop/Doktora%20Tez/Analizler/Proteinlerin%20Fonksiyonel%20&#214;zellikleri/Sindirim%20Analizi-Mineku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niz/Desktop/Doktora%20Tez/Analizler/Ekstrakt/Antioksidan%20Aktivi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lam Fenolik Madde"/>
      <sheetName val="Bakır İyonları"/>
      <sheetName val="Sayfa1"/>
      <sheetName val="Protein"/>
      <sheetName val="İstatistik"/>
    </sheetNames>
    <sheetDataSet>
      <sheetData sheetId="0">
        <row r="7">
          <cell r="F7">
            <v>5.8594652770823201E-3</v>
          </cell>
        </row>
        <row r="8">
          <cell r="F8">
            <v>1.5885003409925155E-2</v>
          </cell>
        </row>
        <row r="9">
          <cell r="F9">
            <v>9.0184995056457693E-3</v>
          </cell>
        </row>
        <row r="10">
          <cell r="F10">
            <v>4.7342722073549288E-2</v>
          </cell>
        </row>
        <row r="11">
          <cell r="F11">
            <v>4.9328828623162518E-3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PPH"/>
      <sheetName val="DPPH (Kumaran&amp;)"/>
      <sheetName val="Demir İyonları İndirgeme gücü"/>
      <sheetName val="Troloks Eşdeğeri A.A"/>
      <sheetName val="Bakır İyonları İndirgeme Gücü"/>
      <sheetName val="Tablo"/>
      <sheetName val="Özet"/>
    </sheetNames>
    <sheetDataSet>
      <sheetData sheetId="0"/>
      <sheetData sheetId="1"/>
      <sheetData sheetId="2"/>
      <sheetData sheetId="3"/>
      <sheetData sheetId="4">
        <row r="7">
          <cell r="H7">
            <v>1.1547005383792527E-3</v>
          </cell>
        </row>
        <row r="8">
          <cell r="H8">
            <v>3.7859388972001696E-3</v>
          </cell>
        </row>
        <row r="9">
          <cell r="H9">
            <v>1.0816653826391978E-2</v>
          </cell>
        </row>
        <row r="10">
          <cell r="H10">
            <v>1.5275252316519479E-3</v>
          </cell>
        </row>
        <row r="11">
          <cell r="H11">
            <v>1.1532562594670807E-2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B6A6-E039-4791-B590-B554B7EB5D0C}">
  <dimension ref="A1:AE83"/>
  <sheetViews>
    <sheetView tabSelected="1" zoomScale="70" zoomScaleNormal="70" workbookViewId="0">
      <selection activeCell="O18" sqref="O18"/>
    </sheetView>
  </sheetViews>
  <sheetFormatPr defaultRowHeight="14.5" x14ac:dyDescent="0.35"/>
  <cols>
    <col min="8" max="8" width="14.90625" bestFit="1" customWidth="1"/>
    <col min="9" max="9" width="21.26953125" bestFit="1" customWidth="1"/>
    <col min="16" max="17" width="8.7265625" style="23"/>
    <col min="18" max="18" width="15.7265625" style="8" bestFit="1" customWidth="1"/>
    <col min="19" max="19" width="21.26953125" style="63" bestFit="1" customWidth="1"/>
    <col min="20" max="20" width="9.1796875" style="8" customWidth="1"/>
    <col min="21" max="21" width="8.54296875" style="8" customWidth="1"/>
    <col min="22" max="22" width="9.453125" style="8" customWidth="1"/>
    <col min="23" max="23" width="11.08984375" style="24" bestFit="1" customWidth="1"/>
    <col min="25" max="25" width="8.54296875" style="8" bestFit="1" customWidth="1"/>
    <col min="26" max="26" width="21.26953125" style="63" bestFit="1" customWidth="1"/>
    <col min="27" max="27" width="9.1796875" style="8" customWidth="1"/>
    <col min="28" max="28" width="8.54296875" style="8" customWidth="1"/>
    <col min="29" max="29" width="9.453125" style="8" customWidth="1"/>
    <col min="30" max="30" width="11.08984375" style="24" bestFit="1" customWidth="1"/>
  </cols>
  <sheetData>
    <row r="1" spans="1:31" ht="15" thickBot="1" x14ac:dyDescent="0.4">
      <c r="A1" t="s">
        <v>48</v>
      </c>
      <c r="R1" s="1"/>
      <c r="T1" s="9"/>
      <c r="U1" s="10"/>
      <c r="V1" s="11"/>
      <c r="Y1" s="1"/>
      <c r="AA1" s="9"/>
      <c r="AB1" s="10"/>
      <c r="AC1" s="11"/>
    </row>
    <row r="2" spans="1:31" ht="15" thickBot="1" x14ac:dyDescent="0.4">
      <c r="R2" s="2"/>
      <c r="S2" s="44" t="s">
        <v>61</v>
      </c>
      <c r="T2" s="45" t="s">
        <v>4</v>
      </c>
      <c r="U2" s="46" t="s">
        <v>5</v>
      </c>
      <c r="V2" s="47" t="s">
        <v>6</v>
      </c>
      <c r="W2" s="48" t="s">
        <v>7</v>
      </c>
      <c r="Y2" s="2"/>
      <c r="Z2" s="44" t="s">
        <v>61</v>
      </c>
      <c r="AA2" s="45" t="s">
        <v>4</v>
      </c>
      <c r="AB2" s="46" t="s">
        <v>5</v>
      </c>
      <c r="AC2" s="47" t="s">
        <v>6</v>
      </c>
      <c r="AD2" s="48" t="s">
        <v>7</v>
      </c>
    </row>
    <row r="3" spans="1:31" ht="15" thickBot="1" x14ac:dyDescent="0.4">
      <c r="F3" t="s">
        <v>0</v>
      </c>
      <c r="R3" s="3" t="s">
        <v>59</v>
      </c>
      <c r="S3" s="64">
        <v>0.14877723970944312</v>
      </c>
      <c r="T3" s="12">
        <v>0.22700000000000001</v>
      </c>
      <c r="U3" s="13">
        <v>0.224</v>
      </c>
      <c r="V3" s="14">
        <v>0.22900000000000001</v>
      </c>
      <c r="W3" s="24">
        <f>AVERAGE(T3:V3)</f>
        <v>0.22666666666666668</v>
      </c>
      <c r="Y3" s="3" t="s">
        <v>58</v>
      </c>
      <c r="Z3" s="64">
        <v>0.14744785276073619</v>
      </c>
      <c r="AA3" s="12">
        <v>0.316</v>
      </c>
      <c r="AB3" s="13">
        <v>0.34599999999999997</v>
      </c>
      <c r="AC3" s="14">
        <v>0.35099999999999998</v>
      </c>
      <c r="AD3" s="24">
        <f>AVERAGE(AA3:AC3)</f>
        <v>0.33766666666666662</v>
      </c>
    </row>
    <row r="4" spans="1:31" ht="15" thickBot="1" x14ac:dyDescent="0.4">
      <c r="A4" t="s">
        <v>47</v>
      </c>
      <c r="I4" s="44" t="s">
        <v>61</v>
      </c>
      <c r="J4" s="45" t="s">
        <v>4</v>
      </c>
      <c r="K4" s="46" t="s">
        <v>5</v>
      </c>
      <c r="L4" s="47" t="s">
        <v>6</v>
      </c>
      <c r="M4" s="48" t="s">
        <v>7</v>
      </c>
      <c r="N4" s="49"/>
      <c r="O4" s="23"/>
      <c r="R4" s="4"/>
      <c r="S4" s="65">
        <v>0.14992736077481839</v>
      </c>
      <c r="T4" s="15">
        <v>0.22600000000000001</v>
      </c>
      <c r="U4" s="16">
        <v>0.22800000000000001</v>
      </c>
      <c r="V4" s="17">
        <v>0.23</v>
      </c>
      <c r="W4" s="24">
        <f t="shared" ref="W4:W38" si="0">AVERAGE(T4:V4)</f>
        <v>0.22800000000000001</v>
      </c>
      <c r="Y4" s="4"/>
      <c r="Z4" s="65">
        <v>0.14766871165644171</v>
      </c>
      <c r="AA4" s="15">
        <v>0.33500000000000002</v>
      </c>
      <c r="AB4" s="16">
        <v>0.34200000000000003</v>
      </c>
      <c r="AC4" s="17">
        <v>0.39600000000000002</v>
      </c>
      <c r="AD4" s="24">
        <f t="shared" ref="AD4:AD38" si="1">AVERAGE(AA4:AC4)</f>
        <v>0.35766666666666663</v>
      </c>
    </row>
    <row r="5" spans="1:31" x14ac:dyDescent="0.35">
      <c r="A5" t="s">
        <v>1</v>
      </c>
      <c r="E5" t="s">
        <v>2</v>
      </c>
      <c r="F5" t="s">
        <v>3</v>
      </c>
      <c r="H5" t="s">
        <v>51</v>
      </c>
      <c r="I5">
        <f>0.0396/10</f>
        <v>3.96E-3</v>
      </c>
      <c r="J5" s="12">
        <v>0.51200000000000001</v>
      </c>
      <c r="K5" s="13">
        <v>0.52</v>
      </c>
      <c r="L5" s="14">
        <v>0.56699999999999995</v>
      </c>
      <c r="M5" s="24">
        <f>AVERAGE(J5:L5)</f>
        <v>0.53300000000000003</v>
      </c>
      <c r="N5" s="23"/>
      <c r="O5" s="23"/>
      <c r="R5" s="4" t="s">
        <v>59</v>
      </c>
      <c r="S5" s="65">
        <v>0.1491767554479419</v>
      </c>
      <c r="T5" s="15">
        <v>0.214</v>
      </c>
      <c r="U5" s="16">
        <v>0.21199999999999999</v>
      </c>
      <c r="V5" s="17">
        <v>0.217</v>
      </c>
      <c r="W5" s="24">
        <f t="shared" si="0"/>
        <v>0.21433333333333335</v>
      </c>
      <c r="Y5" s="4" t="s">
        <v>58</v>
      </c>
      <c r="Z5" s="65">
        <v>0.14950920245398772</v>
      </c>
      <c r="AA5" s="15">
        <v>0.33700000000000002</v>
      </c>
      <c r="AB5" s="16">
        <v>0.39900000000000002</v>
      </c>
      <c r="AC5" s="17">
        <v>0.34</v>
      </c>
      <c r="AD5" s="24">
        <f t="shared" si="1"/>
        <v>0.35866666666666669</v>
      </c>
    </row>
    <row r="6" spans="1:31" x14ac:dyDescent="0.35">
      <c r="A6">
        <v>0.05</v>
      </c>
      <c r="B6">
        <v>0.16500000000000001</v>
      </c>
      <c r="C6">
        <v>0.155</v>
      </c>
      <c r="D6">
        <v>0.14599999999999999</v>
      </c>
      <c r="E6" s="24">
        <f>AVERAGE(B6:D6)</f>
        <v>0.15533333333333332</v>
      </c>
      <c r="F6">
        <f>STDEV(B6:D6)</f>
        <v>9.5043849529221763E-3</v>
      </c>
      <c r="I6">
        <f>0.0396/10</f>
        <v>3.96E-3</v>
      </c>
      <c r="J6" s="15">
        <v>0.57299999999999995</v>
      </c>
      <c r="K6" s="16">
        <v>0.53400000000000003</v>
      </c>
      <c r="L6" s="17">
        <v>0.52200000000000002</v>
      </c>
      <c r="M6" s="24">
        <f t="shared" ref="M6:M8" si="2">AVERAGE(J6:L6)</f>
        <v>0.54300000000000004</v>
      </c>
      <c r="N6" s="23"/>
      <c r="O6" s="23"/>
      <c r="R6" s="4"/>
      <c r="S6" s="65">
        <v>0.14855932203389832</v>
      </c>
      <c r="T6" s="15">
        <v>0.215</v>
      </c>
      <c r="U6" s="16">
        <v>0.21099999999999999</v>
      </c>
      <c r="V6" s="17">
        <v>0.215</v>
      </c>
      <c r="W6" s="24">
        <f t="shared" si="0"/>
        <v>0.21366666666666667</v>
      </c>
      <c r="Y6" s="4"/>
      <c r="Z6" s="65">
        <v>0.14860122699386505</v>
      </c>
      <c r="AA6" s="15">
        <v>0.34499999999999997</v>
      </c>
      <c r="AB6" s="16">
        <v>0.33200000000000002</v>
      </c>
      <c r="AC6" s="17">
        <v>0.316</v>
      </c>
      <c r="AD6" s="24">
        <f t="shared" si="1"/>
        <v>0.33100000000000002</v>
      </c>
    </row>
    <row r="7" spans="1:31" x14ac:dyDescent="0.35">
      <c r="A7">
        <v>0.1</v>
      </c>
      <c r="B7">
        <v>0.307</v>
      </c>
      <c r="C7">
        <v>0.317</v>
      </c>
      <c r="D7">
        <v>0.33500000000000002</v>
      </c>
      <c r="E7" s="24">
        <f t="shared" ref="E7:E11" si="3">AVERAGE(B7:D7)</f>
        <v>0.31966666666666671</v>
      </c>
      <c r="F7">
        <f t="shared" ref="F7:F11" si="4">STDEV(B7:D7)</f>
        <v>1.4189197769195187E-2</v>
      </c>
      <c r="H7" t="s">
        <v>52</v>
      </c>
      <c r="I7">
        <f>0.0439/10</f>
        <v>4.3899999999999998E-3</v>
      </c>
      <c r="J7" s="15">
        <v>0.64600000000000002</v>
      </c>
      <c r="K7" s="16">
        <v>0.64200000000000002</v>
      </c>
      <c r="L7" s="17">
        <v>0.65100000000000002</v>
      </c>
      <c r="M7" s="24">
        <f t="shared" si="2"/>
        <v>0.64633333333333332</v>
      </c>
      <c r="N7" s="23"/>
      <c r="O7" s="23"/>
      <c r="R7" s="4" t="s">
        <v>33</v>
      </c>
      <c r="S7" s="65">
        <v>0.14638014527845039</v>
      </c>
      <c r="T7" s="15">
        <v>0.59199999999999997</v>
      </c>
      <c r="U7" s="16">
        <v>0.63200000000000001</v>
      </c>
      <c r="V7" s="17">
        <v>0.65700000000000003</v>
      </c>
      <c r="W7" s="24">
        <f t="shared" si="0"/>
        <v>0.627</v>
      </c>
      <c r="Y7" s="4" t="s">
        <v>39</v>
      </c>
      <c r="Z7" s="65">
        <v>0.14788957055214721</v>
      </c>
      <c r="AA7" s="15">
        <v>0.59399999999999997</v>
      </c>
      <c r="AB7" s="16">
        <v>0.62</v>
      </c>
      <c r="AC7" s="17">
        <v>0.63700000000000001</v>
      </c>
      <c r="AD7" s="24">
        <f t="shared" si="1"/>
        <v>0.61699999999999999</v>
      </c>
    </row>
    <row r="8" spans="1:31" x14ac:dyDescent="0.35">
      <c r="A8">
        <v>0.15</v>
      </c>
      <c r="B8">
        <v>0.495</v>
      </c>
      <c r="C8">
        <v>0.46700000000000003</v>
      </c>
      <c r="D8">
        <v>0.46300000000000002</v>
      </c>
      <c r="E8" s="24">
        <f t="shared" si="3"/>
        <v>0.47500000000000003</v>
      </c>
      <c r="F8">
        <f t="shared" si="4"/>
        <v>1.7435595774162677E-2</v>
      </c>
      <c r="I8">
        <f>0.0439/10</f>
        <v>4.3899999999999998E-3</v>
      </c>
      <c r="J8" s="15">
        <v>0.61899999999999999</v>
      </c>
      <c r="K8" s="16">
        <v>0.65500000000000003</v>
      </c>
      <c r="L8" s="17">
        <v>0.625</v>
      </c>
      <c r="M8" s="24">
        <f t="shared" si="2"/>
        <v>0.63300000000000001</v>
      </c>
      <c r="N8" s="23"/>
      <c r="O8" s="23"/>
      <c r="R8" s="4"/>
      <c r="S8" s="65">
        <v>0.14541162227602908</v>
      </c>
      <c r="T8" s="15">
        <v>0.68600000000000005</v>
      </c>
      <c r="U8" s="16">
        <v>0.65700000000000003</v>
      </c>
      <c r="V8" s="17">
        <v>0.64100000000000001</v>
      </c>
      <c r="W8" s="24">
        <f t="shared" si="0"/>
        <v>0.66133333333333333</v>
      </c>
      <c r="Y8" s="4"/>
      <c r="Z8" s="65">
        <v>0.14804907975460121</v>
      </c>
      <c r="AA8" s="15">
        <v>0.59</v>
      </c>
      <c r="AB8" s="16">
        <v>0.57799999999999996</v>
      </c>
      <c r="AC8" s="17">
        <v>0.61199999999999999</v>
      </c>
      <c r="AD8" s="24">
        <f t="shared" si="1"/>
        <v>0.59333333333333327</v>
      </c>
    </row>
    <row r="9" spans="1:31" x14ac:dyDescent="0.35">
      <c r="A9">
        <v>0.2</v>
      </c>
      <c r="B9">
        <v>0.65900000000000003</v>
      </c>
      <c r="C9">
        <v>0.63700000000000001</v>
      </c>
      <c r="D9">
        <v>0.627</v>
      </c>
      <c r="E9" s="24">
        <f t="shared" si="3"/>
        <v>0.64100000000000001</v>
      </c>
      <c r="F9">
        <f t="shared" si="4"/>
        <v>1.6370705543744913E-2</v>
      </c>
      <c r="H9" t="s">
        <v>53</v>
      </c>
      <c r="I9">
        <f>0.0034/10</f>
        <v>3.3999999999999997E-4</v>
      </c>
      <c r="J9" s="12">
        <v>0.54500000000000004</v>
      </c>
      <c r="K9" s="13">
        <v>0.52300000000000002</v>
      </c>
      <c r="L9" s="14">
        <v>0.54600000000000004</v>
      </c>
      <c r="M9" s="24">
        <f>AVERAGE(J9:L9)</f>
        <v>0.53800000000000003</v>
      </c>
      <c r="N9" s="23"/>
      <c r="O9" s="23"/>
      <c r="R9" s="4" t="s">
        <v>33</v>
      </c>
      <c r="S9" s="65">
        <v>0.14552058111380145</v>
      </c>
      <c r="T9" s="15">
        <v>0.66</v>
      </c>
      <c r="U9" s="16">
        <v>0.65300000000000002</v>
      </c>
      <c r="V9" s="17">
        <v>0.66100000000000003</v>
      </c>
      <c r="W9" s="24">
        <f t="shared" si="0"/>
        <v>0.65800000000000003</v>
      </c>
      <c r="Y9" s="4" t="s">
        <v>39</v>
      </c>
      <c r="Z9" s="65">
        <v>0.14877300613496933</v>
      </c>
      <c r="AA9" s="15">
        <v>0.58299999999999996</v>
      </c>
      <c r="AB9" s="16">
        <v>0.54200000000000004</v>
      </c>
      <c r="AC9" s="17">
        <v>0.56799999999999995</v>
      </c>
      <c r="AD9" s="24">
        <f t="shared" si="1"/>
        <v>0.56433333333333335</v>
      </c>
    </row>
    <row r="10" spans="1:31" x14ac:dyDescent="0.35">
      <c r="A10">
        <v>0.25</v>
      </c>
      <c r="B10">
        <v>0.748</v>
      </c>
      <c r="C10">
        <v>0.79900000000000004</v>
      </c>
      <c r="D10">
        <v>0.76500000000000001</v>
      </c>
      <c r="E10" s="24">
        <f t="shared" si="3"/>
        <v>0.77066666666666672</v>
      </c>
      <c r="F10">
        <f t="shared" si="4"/>
        <v>2.5967928938083116E-2</v>
      </c>
      <c r="I10">
        <f>0.0034/10</f>
        <v>3.3999999999999997E-4</v>
      </c>
      <c r="J10" s="15">
        <v>0.55000000000000004</v>
      </c>
      <c r="K10" s="16">
        <v>0.52400000000000002</v>
      </c>
      <c r="L10" s="17">
        <v>0.57099999999999995</v>
      </c>
      <c r="M10" s="24">
        <f t="shared" ref="M10:M12" si="5">AVERAGE(J10:L10)</f>
        <v>0.54833333333333334</v>
      </c>
      <c r="N10" s="23"/>
      <c r="O10" s="23"/>
      <c r="R10" s="4"/>
      <c r="S10" s="65">
        <v>0.14579903147699758</v>
      </c>
      <c r="T10" s="15">
        <v>0.65500000000000003</v>
      </c>
      <c r="U10" s="16">
        <v>0.67700000000000005</v>
      </c>
      <c r="V10" s="17">
        <v>0.627</v>
      </c>
      <c r="W10" s="24">
        <f t="shared" si="0"/>
        <v>0.65300000000000002</v>
      </c>
      <c r="Y10" s="4"/>
      <c r="Z10" s="65">
        <v>0.14836809815950922</v>
      </c>
      <c r="AA10" s="15">
        <v>0.57499999999999996</v>
      </c>
      <c r="AB10" s="16">
        <v>0.61199999999999999</v>
      </c>
      <c r="AC10" s="17">
        <v>0.61099999999999999</v>
      </c>
      <c r="AD10" s="24">
        <f t="shared" si="1"/>
        <v>0.59933333333333327</v>
      </c>
    </row>
    <row r="11" spans="1:31" x14ac:dyDescent="0.35">
      <c r="A11">
        <v>0.3</v>
      </c>
      <c r="B11">
        <v>0.93600000000000005</v>
      </c>
      <c r="C11">
        <v>0.93799999999999994</v>
      </c>
      <c r="D11">
        <v>0.90100000000000002</v>
      </c>
      <c r="E11" s="24">
        <f t="shared" si="3"/>
        <v>0.92500000000000016</v>
      </c>
      <c r="F11">
        <f t="shared" si="4"/>
        <v>2.0808652046684795E-2</v>
      </c>
      <c r="H11" t="s">
        <v>54</v>
      </c>
      <c r="I11">
        <f>0.002/10</f>
        <v>2.0000000000000001E-4</v>
      </c>
      <c r="J11" s="15">
        <v>0.42699999999999999</v>
      </c>
      <c r="K11" s="16">
        <v>0.33700000000000002</v>
      </c>
      <c r="L11" s="17">
        <v>0.34599999999999997</v>
      </c>
      <c r="M11" s="24">
        <f t="shared" si="5"/>
        <v>0.36999999999999994</v>
      </c>
      <c r="N11" s="23"/>
      <c r="O11" s="23"/>
      <c r="R11" s="4" t="s">
        <v>32</v>
      </c>
      <c r="S11" s="65">
        <v>0.14582324455205811</v>
      </c>
      <c r="T11" s="15">
        <v>0.41399999999999998</v>
      </c>
      <c r="U11" s="16">
        <v>0.46700000000000003</v>
      </c>
      <c r="V11" s="17">
        <v>0.39900000000000002</v>
      </c>
      <c r="W11" s="24">
        <f t="shared" si="0"/>
        <v>0.42666666666666669</v>
      </c>
      <c r="Y11" s="4" t="s">
        <v>38</v>
      </c>
      <c r="Z11" s="65">
        <v>0.1488711656441718</v>
      </c>
      <c r="AA11" s="15">
        <v>0.46600000000000003</v>
      </c>
      <c r="AB11" s="16">
        <v>0.41399999999999998</v>
      </c>
      <c r="AC11" s="17">
        <v>0.41099999999999998</v>
      </c>
      <c r="AD11" s="24">
        <f t="shared" si="1"/>
        <v>0.43033333333333329</v>
      </c>
    </row>
    <row r="12" spans="1:31" x14ac:dyDescent="0.35">
      <c r="I12">
        <f>0.002/10</f>
        <v>2.0000000000000001E-4</v>
      </c>
      <c r="J12" s="15">
        <v>0.34599999999999997</v>
      </c>
      <c r="K12" s="16">
        <v>0.41399999999999998</v>
      </c>
      <c r="L12" s="17">
        <v>0.33</v>
      </c>
      <c r="M12" s="24">
        <f t="shared" si="5"/>
        <v>0.36333333333333334</v>
      </c>
      <c r="N12" s="23"/>
      <c r="O12" s="23"/>
      <c r="R12" s="4"/>
      <c r="S12" s="65">
        <v>0.14584745762711865</v>
      </c>
      <c r="T12" s="15">
        <v>0.39</v>
      </c>
      <c r="U12" s="16">
        <v>0.40799999999999997</v>
      </c>
      <c r="V12" s="17">
        <v>0.4</v>
      </c>
      <c r="W12" s="24">
        <f t="shared" si="0"/>
        <v>0.39933333333333332</v>
      </c>
      <c r="Y12" s="4"/>
      <c r="Z12" s="65">
        <v>0.14757055214723927</v>
      </c>
      <c r="AA12" s="15">
        <v>0.45100000000000001</v>
      </c>
      <c r="AB12" s="16">
        <v>0.437</v>
      </c>
      <c r="AC12" s="17">
        <v>0.438</v>
      </c>
      <c r="AD12" s="24">
        <f t="shared" si="1"/>
        <v>0.442</v>
      </c>
      <c r="AE12" t="s">
        <v>0</v>
      </c>
    </row>
    <row r="13" spans="1:31" x14ac:dyDescent="0.35">
      <c r="H13" t="s">
        <v>55</v>
      </c>
      <c r="I13">
        <f>0.0026/10</f>
        <v>2.5999999999999998E-4</v>
      </c>
      <c r="J13" s="12">
        <v>0.436</v>
      </c>
      <c r="K13" s="13">
        <v>0.436</v>
      </c>
      <c r="L13" s="14">
        <v>0.46500000000000002</v>
      </c>
      <c r="M13" s="24">
        <f>AVERAGE(J13:L13)</f>
        <v>0.44566666666666666</v>
      </c>
      <c r="N13" s="23"/>
      <c r="O13" s="23"/>
      <c r="R13" s="4" t="s">
        <v>32</v>
      </c>
      <c r="S13" s="65">
        <v>0.14749394673123487</v>
      </c>
      <c r="T13" s="15">
        <v>0.39700000000000002</v>
      </c>
      <c r="U13" s="16">
        <v>0.38400000000000001</v>
      </c>
      <c r="V13" s="17">
        <v>0.38500000000000001</v>
      </c>
      <c r="W13" s="24">
        <f t="shared" si="0"/>
        <v>0.38866666666666666</v>
      </c>
      <c r="Y13" s="4" t="s">
        <v>38</v>
      </c>
      <c r="Z13" s="65">
        <v>0.14948466257668711</v>
      </c>
      <c r="AA13" s="15">
        <v>0.44500000000000001</v>
      </c>
      <c r="AB13" s="16">
        <v>0.45100000000000001</v>
      </c>
      <c r="AC13" s="17">
        <v>0.46</v>
      </c>
      <c r="AD13" s="24">
        <f t="shared" si="1"/>
        <v>0.45200000000000001</v>
      </c>
    </row>
    <row r="14" spans="1:31" x14ac:dyDescent="0.35">
      <c r="I14">
        <f>0.0026/10</f>
        <v>2.5999999999999998E-4</v>
      </c>
      <c r="J14" s="15">
        <v>0.46800000000000003</v>
      </c>
      <c r="K14" s="16">
        <v>0.48499999999999999</v>
      </c>
      <c r="L14" s="17">
        <v>0.46800000000000003</v>
      </c>
      <c r="M14" s="24">
        <f t="shared" ref="M14:M20" si="6">AVERAGE(J14:L14)</f>
        <v>0.47366666666666668</v>
      </c>
      <c r="N14" s="23"/>
      <c r="O14" s="23"/>
      <c r="R14" s="4"/>
      <c r="S14" s="65">
        <v>0.14582324455205811</v>
      </c>
      <c r="T14" s="15">
        <v>0.39</v>
      </c>
      <c r="U14" s="16">
        <v>0.39200000000000002</v>
      </c>
      <c r="V14" s="17">
        <v>0.38100000000000001</v>
      </c>
      <c r="W14" s="24">
        <f t="shared" si="0"/>
        <v>0.38766666666666666</v>
      </c>
      <c r="Y14" s="4"/>
      <c r="Z14" s="65">
        <v>0.14733742331288344</v>
      </c>
      <c r="AA14" s="15">
        <v>0.441</v>
      </c>
      <c r="AB14" s="16">
        <v>0.43099999999999999</v>
      </c>
      <c r="AC14" s="17">
        <v>0.45</v>
      </c>
      <c r="AD14" s="24">
        <f t="shared" si="1"/>
        <v>0.44066666666666671</v>
      </c>
    </row>
    <row r="15" spans="1:31" x14ac:dyDescent="0.35">
      <c r="H15" t="s">
        <v>56</v>
      </c>
      <c r="I15">
        <f>0.0025/10</f>
        <v>2.5000000000000001E-4</v>
      </c>
      <c r="J15" s="15">
        <v>0.39900000000000002</v>
      </c>
      <c r="K15" s="16">
        <v>0.40699999999999997</v>
      </c>
      <c r="L15" s="17">
        <v>0.41799999999999998</v>
      </c>
      <c r="M15" s="24">
        <f t="shared" si="6"/>
        <v>0.40799999999999997</v>
      </c>
      <c r="N15" s="23"/>
      <c r="O15" s="23"/>
      <c r="R15" s="4" t="s">
        <v>35</v>
      </c>
      <c r="S15" s="65">
        <v>0.14864406779661019</v>
      </c>
      <c r="T15" s="15">
        <v>0.60699999999999998</v>
      </c>
      <c r="U15" s="16">
        <v>0.59099999999999997</v>
      </c>
      <c r="V15" s="17">
        <v>0.57699999999999996</v>
      </c>
      <c r="W15" s="24">
        <f t="shared" si="0"/>
        <v>0.59166666666666667</v>
      </c>
      <c r="Y15" s="4" t="s">
        <v>41</v>
      </c>
      <c r="Z15" s="65">
        <v>0.14884662576687116</v>
      </c>
      <c r="AA15" s="15">
        <v>0.58299999999999996</v>
      </c>
      <c r="AB15" s="16">
        <v>0.56999999999999995</v>
      </c>
      <c r="AC15" s="17">
        <v>0.57099999999999995</v>
      </c>
      <c r="AD15" s="24">
        <f t="shared" si="1"/>
        <v>0.57466666666666666</v>
      </c>
    </row>
    <row r="16" spans="1:31" x14ac:dyDescent="0.35">
      <c r="I16">
        <f>0.0025/10</f>
        <v>2.5000000000000001E-4</v>
      </c>
      <c r="J16" s="15">
        <v>0.40600000000000003</v>
      </c>
      <c r="K16" s="16">
        <v>0.40699999999999997</v>
      </c>
      <c r="L16" s="17">
        <v>0.42399999999999999</v>
      </c>
      <c r="M16" s="24">
        <f t="shared" si="6"/>
        <v>0.41233333333333327</v>
      </c>
      <c r="N16" s="23"/>
      <c r="O16" s="23"/>
      <c r="R16" s="4"/>
      <c r="S16" s="66">
        <v>0.14542372881355933</v>
      </c>
      <c r="T16" s="7">
        <v>0.55700000000000005</v>
      </c>
      <c r="U16" s="16">
        <v>0.57999999999999996</v>
      </c>
      <c r="V16" s="17">
        <v>0.57899999999999996</v>
      </c>
      <c r="W16" s="24">
        <f t="shared" si="0"/>
        <v>0.57199999999999995</v>
      </c>
      <c r="Y16" s="4"/>
      <c r="Z16" s="66">
        <v>0.14763190184049083</v>
      </c>
      <c r="AA16" s="7">
        <v>0.56499999999999995</v>
      </c>
      <c r="AB16" s="16">
        <v>0.57899999999999996</v>
      </c>
      <c r="AC16" s="17">
        <v>0.57899999999999996</v>
      </c>
      <c r="AD16" s="24">
        <f t="shared" si="1"/>
        <v>0.57433333333333325</v>
      </c>
    </row>
    <row r="17" spans="1:30" x14ac:dyDescent="0.35">
      <c r="H17" t="s">
        <v>57</v>
      </c>
      <c r="I17" s="29">
        <f>0.0009/10</f>
        <v>8.9999999999999992E-5</v>
      </c>
      <c r="J17" s="54">
        <v>0.38500000000000001</v>
      </c>
      <c r="K17" s="54">
        <v>0.36799999999999999</v>
      </c>
      <c r="L17" s="54">
        <v>0.38700000000000001</v>
      </c>
      <c r="M17" s="55">
        <f t="shared" si="6"/>
        <v>0.38000000000000006</v>
      </c>
      <c r="N17" s="53"/>
      <c r="O17" s="53"/>
      <c r="R17" s="4" t="s">
        <v>35</v>
      </c>
      <c r="S17" s="65">
        <v>0.14548426150121066</v>
      </c>
      <c r="T17" s="15">
        <v>0.6</v>
      </c>
      <c r="U17" s="16">
        <v>0.58299999999999996</v>
      </c>
      <c r="V17" s="17">
        <v>0.62</v>
      </c>
      <c r="W17" s="24">
        <f t="shared" si="0"/>
        <v>0.60099999999999998</v>
      </c>
      <c r="Y17" s="4" t="s">
        <v>41</v>
      </c>
      <c r="Z17" s="65">
        <v>0.14786503067484663</v>
      </c>
      <c r="AA17" s="15">
        <v>0.60399999999999998</v>
      </c>
      <c r="AB17" s="16">
        <v>0.60799999999999998</v>
      </c>
      <c r="AC17" s="17">
        <v>0.60899999999999999</v>
      </c>
      <c r="AD17" s="24">
        <f t="shared" si="1"/>
        <v>0.60699999999999998</v>
      </c>
    </row>
    <row r="18" spans="1:30" x14ac:dyDescent="0.35">
      <c r="I18" s="29">
        <f>0.0009/10</f>
        <v>8.9999999999999992E-5</v>
      </c>
      <c r="J18" s="53">
        <v>0.41299999999999998</v>
      </c>
      <c r="K18" s="53">
        <v>0.39600000000000002</v>
      </c>
      <c r="L18" s="53">
        <v>0.39500000000000002</v>
      </c>
      <c r="M18" s="55">
        <f t="shared" si="6"/>
        <v>0.40133333333333332</v>
      </c>
      <c r="N18" s="53"/>
      <c r="O18" s="53"/>
      <c r="R18" s="4"/>
      <c r="S18" s="65">
        <v>0.14543583535108959</v>
      </c>
      <c r="T18" s="15">
        <v>0.55700000000000005</v>
      </c>
      <c r="U18" s="16">
        <v>0.57999999999999996</v>
      </c>
      <c r="V18" s="17">
        <v>0.57899999999999996</v>
      </c>
      <c r="W18" s="24">
        <f t="shared" si="0"/>
        <v>0.57199999999999995</v>
      </c>
      <c r="Y18" s="4"/>
      <c r="Z18" s="65">
        <v>0.14814723926380369</v>
      </c>
      <c r="AA18" s="15">
        <v>0.60399999999999998</v>
      </c>
      <c r="AB18" s="16">
        <v>0.60899999999999999</v>
      </c>
      <c r="AC18" s="17">
        <v>0.61</v>
      </c>
      <c r="AD18" s="24">
        <f t="shared" si="1"/>
        <v>0.60766666666666669</v>
      </c>
    </row>
    <row r="19" spans="1:30" x14ac:dyDescent="0.35">
      <c r="H19" t="s">
        <v>57</v>
      </c>
      <c r="I19">
        <f>0.0008/10</f>
        <v>8.0000000000000007E-5</v>
      </c>
      <c r="J19" s="50">
        <v>0.32500000000000001</v>
      </c>
      <c r="K19" s="50">
        <v>0.33400000000000002</v>
      </c>
      <c r="L19" s="50">
        <v>0.34100000000000003</v>
      </c>
      <c r="M19" s="24">
        <f t="shared" si="6"/>
        <v>0.33333333333333331</v>
      </c>
      <c r="N19" s="23"/>
      <c r="O19" s="23"/>
      <c r="R19" s="4" t="s">
        <v>35</v>
      </c>
      <c r="S19" s="65">
        <v>0.1469491525423729</v>
      </c>
      <c r="T19" s="15">
        <v>0.54100000000000004</v>
      </c>
      <c r="U19" s="16">
        <v>0.53600000000000003</v>
      </c>
      <c r="V19" s="17">
        <v>0.57199999999999995</v>
      </c>
      <c r="W19" s="24">
        <f t="shared" si="0"/>
        <v>0.54966666666666664</v>
      </c>
      <c r="Y19" s="4" t="s">
        <v>41</v>
      </c>
      <c r="Z19" s="65">
        <v>0.14923926380368097</v>
      </c>
      <c r="AA19" s="15">
        <v>0.55200000000000005</v>
      </c>
      <c r="AB19" s="16">
        <v>0.59699999999999998</v>
      </c>
      <c r="AC19" s="17">
        <v>0.56000000000000005</v>
      </c>
      <c r="AD19" s="24">
        <f t="shared" si="1"/>
        <v>0.56966666666666665</v>
      </c>
    </row>
    <row r="20" spans="1:30" x14ac:dyDescent="0.35">
      <c r="I20">
        <f>0.0008/10</f>
        <v>8.0000000000000007E-5</v>
      </c>
      <c r="J20" s="50">
        <v>0.33600000000000002</v>
      </c>
      <c r="K20" s="50">
        <v>0.33300000000000002</v>
      </c>
      <c r="L20">
        <v>0.34100000000000003</v>
      </c>
      <c r="M20" s="24">
        <f t="shared" si="6"/>
        <v>0.33666666666666667</v>
      </c>
      <c r="N20" s="23"/>
      <c r="O20" s="23"/>
      <c r="R20" s="4"/>
      <c r="S20" s="65">
        <v>0.14584745762711865</v>
      </c>
      <c r="T20" s="15">
        <v>0.51600000000000001</v>
      </c>
      <c r="U20" s="16">
        <v>0.53200000000000003</v>
      </c>
      <c r="V20" s="17">
        <v>0.51700000000000002</v>
      </c>
      <c r="W20" s="24">
        <f t="shared" si="0"/>
        <v>0.52166666666666661</v>
      </c>
      <c r="Y20" s="4"/>
      <c r="Z20" s="65">
        <v>0.14759509202453988</v>
      </c>
      <c r="AA20" s="15">
        <v>0.59699999999999998</v>
      </c>
      <c r="AB20" s="16">
        <v>0.54100000000000004</v>
      </c>
      <c r="AC20" s="17">
        <v>0.59699999999999998</v>
      </c>
      <c r="AD20" s="24">
        <f t="shared" si="1"/>
        <v>0.57833333333333325</v>
      </c>
    </row>
    <row r="21" spans="1:30" x14ac:dyDescent="0.35">
      <c r="R21" s="4" t="s">
        <v>35</v>
      </c>
      <c r="S21" s="65">
        <v>0.14510895883777242</v>
      </c>
      <c r="T21" s="15">
        <v>0.45900000000000002</v>
      </c>
      <c r="U21" s="16">
        <v>0.49199999999999999</v>
      </c>
      <c r="V21" s="17">
        <v>0.501</v>
      </c>
      <c r="W21" s="24">
        <f t="shared" si="0"/>
        <v>0.48399999999999999</v>
      </c>
      <c r="Y21" s="4" t="s">
        <v>41</v>
      </c>
      <c r="Z21" s="65">
        <v>0.1480245398773006</v>
      </c>
      <c r="AA21" s="15">
        <v>0.53500000000000003</v>
      </c>
      <c r="AB21" s="16">
        <v>0.53200000000000003</v>
      </c>
      <c r="AC21" s="17">
        <v>0.55300000000000005</v>
      </c>
      <c r="AD21" s="24">
        <f t="shared" si="1"/>
        <v>0.54</v>
      </c>
    </row>
    <row r="22" spans="1:30" x14ac:dyDescent="0.35">
      <c r="R22" s="4"/>
      <c r="S22" s="65">
        <v>0.14782082324455209</v>
      </c>
      <c r="T22" s="15">
        <v>0.497</v>
      </c>
      <c r="U22" s="16">
        <v>0.44400000000000001</v>
      </c>
      <c r="V22" s="17">
        <v>0.499</v>
      </c>
      <c r="W22" s="24">
        <f t="shared" si="0"/>
        <v>0.48</v>
      </c>
      <c r="Y22" s="4"/>
      <c r="Z22" s="65">
        <v>0.14780368098159508</v>
      </c>
      <c r="AA22" s="15">
        <v>0.53600000000000003</v>
      </c>
      <c r="AB22" s="16">
        <v>0.54400000000000004</v>
      </c>
      <c r="AC22" s="17">
        <v>0.54500000000000004</v>
      </c>
      <c r="AD22" s="24">
        <f t="shared" si="1"/>
        <v>0.54166666666666663</v>
      </c>
    </row>
    <row r="23" spans="1:30" x14ac:dyDescent="0.35">
      <c r="R23" s="4" t="s">
        <v>34</v>
      </c>
      <c r="S23" s="65">
        <v>0.14653753026634384</v>
      </c>
      <c r="T23" s="15">
        <v>0.48699999999999999</v>
      </c>
      <c r="U23" s="16">
        <v>0.45600000000000002</v>
      </c>
      <c r="V23" s="17">
        <v>0.47799999999999998</v>
      </c>
      <c r="W23" s="24">
        <f t="shared" si="0"/>
        <v>0.47366666666666668</v>
      </c>
      <c r="Y23" s="4" t="s">
        <v>40</v>
      </c>
      <c r="Z23" s="65">
        <v>0.14853987730061347</v>
      </c>
      <c r="AA23" s="15">
        <v>0.42599999999999999</v>
      </c>
      <c r="AB23" s="16">
        <v>0.47199999999999998</v>
      </c>
      <c r="AC23" s="17">
        <v>0.44900000000000001</v>
      </c>
      <c r="AD23" s="24">
        <f t="shared" si="1"/>
        <v>0.44900000000000001</v>
      </c>
    </row>
    <row r="24" spans="1:30" x14ac:dyDescent="0.35">
      <c r="R24" s="4"/>
      <c r="S24" s="65">
        <v>0.14746973365617436</v>
      </c>
      <c r="T24" s="15">
        <v>0.43099999999999999</v>
      </c>
      <c r="U24" s="16">
        <v>0.44600000000000001</v>
      </c>
      <c r="V24" s="17">
        <v>0.432</v>
      </c>
      <c r="W24" s="24">
        <f t="shared" si="0"/>
        <v>0.4363333333333333</v>
      </c>
      <c r="Y24" s="4"/>
      <c r="Z24" s="65">
        <v>0.14808588957055216</v>
      </c>
      <c r="AA24" s="15">
        <v>0.41699999999999998</v>
      </c>
      <c r="AB24" s="16">
        <v>0.40300000000000002</v>
      </c>
      <c r="AC24" s="17">
        <v>0.42599999999999999</v>
      </c>
      <c r="AD24" s="24">
        <f t="shared" si="1"/>
        <v>0.41533333333333333</v>
      </c>
    </row>
    <row r="25" spans="1:30" x14ac:dyDescent="0.35">
      <c r="R25" s="4" t="s">
        <v>34</v>
      </c>
      <c r="S25" s="65">
        <v>0.14868038740920098</v>
      </c>
      <c r="T25" s="15">
        <v>0.34599999999999997</v>
      </c>
      <c r="U25" s="16">
        <v>0.42299999999999999</v>
      </c>
      <c r="V25" s="17">
        <v>0.34799999999999998</v>
      </c>
      <c r="W25" s="24">
        <f t="shared" si="0"/>
        <v>0.37233333333333335</v>
      </c>
      <c r="Y25" s="4" t="s">
        <v>40</v>
      </c>
      <c r="Z25" s="65">
        <v>0.14839263803680983</v>
      </c>
      <c r="AA25" s="15">
        <v>0.39100000000000001</v>
      </c>
      <c r="AB25" s="16">
        <v>0.42399999999999999</v>
      </c>
      <c r="AC25" s="17">
        <v>0.40200000000000002</v>
      </c>
      <c r="AD25" s="24">
        <f t="shared" si="1"/>
        <v>0.40566666666666668</v>
      </c>
    </row>
    <row r="26" spans="1:30" x14ac:dyDescent="0.35">
      <c r="R26" s="4"/>
      <c r="S26" s="65">
        <v>0.14824455205811138</v>
      </c>
      <c r="T26" s="15">
        <v>0.31</v>
      </c>
      <c r="U26" s="16">
        <v>0.314</v>
      </c>
      <c r="V26" s="17">
        <v>0.315</v>
      </c>
      <c r="W26" s="24">
        <f t="shared" si="0"/>
        <v>0.313</v>
      </c>
      <c r="Y26" s="4"/>
      <c r="Z26" s="65">
        <v>0.14773006134969324</v>
      </c>
      <c r="AA26" s="15">
        <v>0.39</v>
      </c>
      <c r="AB26" s="16">
        <v>0.41499999999999998</v>
      </c>
      <c r="AC26" s="17">
        <v>0.39600000000000002</v>
      </c>
      <c r="AD26" s="24">
        <f t="shared" si="1"/>
        <v>0.40033333333333337</v>
      </c>
    </row>
    <row r="27" spans="1:30" x14ac:dyDescent="0.35">
      <c r="R27" s="4" t="s">
        <v>34</v>
      </c>
      <c r="S27" s="65">
        <v>0.14622276029055689</v>
      </c>
      <c r="T27" s="15">
        <v>0.48499999999999999</v>
      </c>
      <c r="U27" s="16">
        <v>0.38900000000000001</v>
      </c>
      <c r="V27" s="17">
        <v>0.38800000000000001</v>
      </c>
      <c r="W27" s="24">
        <f t="shared" si="0"/>
        <v>0.42066666666666669</v>
      </c>
      <c r="Y27" s="4" t="s">
        <v>40</v>
      </c>
      <c r="Z27" s="65">
        <v>0.1483312883435583</v>
      </c>
      <c r="AA27" s="15">
        <v>0.40200000000000002</v>
      </c>
      <c r="AB27" s="16">
        <v>0.433</v>
      </c>
      <c r="AC27" s="17">
        <v>0.42899999999999999</v>
      </c>
      <c r="AD27" s="24">
        <f t="shared" si="1"/>
        <v>0.42133333333333334</v>
      </c>
    </row>
    <row r="28" spans="1:30" x14ac:dyDescent="0.35">
      <c r="R28" s="4"/>
      <c r="S28" s="65">
        <v>0.14555690072639227</v>
      </c>
      <c r="T28" s="15">
        <v>0.39200000000000002</v>
      </c>
      <c r="U28" s="16">
        <v>0.36899999999999999</v>
      </c>
      <c r="V28" s="17">
        <v>0.39400000000000002</v>
      </c>
      <c r="W28" s="24">
        <f t="shared" si="0"/>
        <v>0.38500000000000001</v>
      </c>
      <c r="Y28" s="4"/>
      <c r="Z28" s="65">
        <v>0.14803680981595091</v>
      </c>
      <c r="AA28" s="15">
        <v>0.42699999999999999</v>
      </c>
      <c r="AB28" s="16">
        <v>0.42499999999999999</v>
      </c>
      <c r="AC28" s="17">
        <v>0.40100000000000002</v>
      </c>
      <c r="AD28" s="24">
        <f t="shared" si="1"/>
        <v>0.41766666666666669</v>
      </c>
    </row>
    <row r="29" spans="1:30" x14ac:dyDescent="0.35">
      <c r="A29" s="58" t="s">
        <v>49</v>
      </c>
      <c r="B29" s="58"/>
      <c r="C29" s="58"/>
      <c r="D29" s="58"/>
      <c r="E29" s="58"/>
      <c r="F29" s="58"/>
      <c r="G29" s="58"/>
      <c r="H29" s="58"/>
      <c r="R29" s="4" t="s">
        <v>34</v>
      </c>
      <c r="S29" s="65">
        <v>0.15197336561743344</v>
      </c>
      <c r="T29" s="15">
        <v>0.38500000000000001</v>
      </c>
      <c r="U29" s="16">
        <v>0.377</v>
      </c>
      <c r="V29" s="17">
        <v>0.378</v>
      </c>
      <c r="W29" s="24">
        <f t="shared" si="0"/>
        <v>0.38000000000000006</v>
      </c>
      <c r="Y29" s="4" t="s">
        <v>40</v>
      </c>
      <c r="Z29" s="65">
        <v>0.14744785276073619</v>
      </c>
      <c r="AA29" s="15">
        <v>0.43</v>
      </c>
      <c r="AB29" s="16">
        <v>0.44900000000000001</v>
      </c>
      <c r="AC29" s="17">
        <v>0.436</v>
      </c>
      <c r="AD29" s="24">
        <f t="shared" si="1"/>
        <v>0.4383333333333333</v>
      </c>
    </row>
    <row r="30" spans="1:30" x14ac:dyDescent="0.35">
      <c r="A30" s="59" t="s">
        <v>50</v>
      </c>
      <c r="B30" s="59" t="s">
        <v>45</v>
      </c>
      <c r="C30" s="60" t="s">
        <v>4</v>
      </c>
      <c r="D30" s="60" t="s">
        <v>5</v>
      </c>
      <c r="E30" s="60" t="s">
        <v>6</v>
      </c>
      <c r="F30" s="59" t="s">
        <v>2</v>
      </c>
      <c r="G30" s="58" t="s">
        <v>46</v>
      </c>
      <c r="H30" s="58"/>
      <c r="J30" t="s">
        <v>0</v>
      </c>
      <c r="R30" s="4"/>
      <c r="S30" s="65">
        <v>0.14955205811138014</v>
      </c>
      <c r="T30" s="15">
        <v>0.36699999999999999</v>
      </c>
      <c r="U30" s="16">
        <v>0.39400000000000002</v>
      </c>
      <c r="V30" s="17">
        <v>0.38200000000000001</v>
      </c>
      <c r="W30" s="24">
        <f t="shared" si="0"/>
        <v>0.38100000000000001</v>
      </c>
      <c r="Y30" s="4"/>
      <c r="Z30" s="65">
        <v>0.1483312883435583</v>
      </c>
      <c r="AA30" s="15">
        <v>0.36299999999999999</v>
      </c>
      <c r="AB30" s="16">
        <v>0.40200000000000002</v>
      </c>
      <c r="AC30" s="17">
        <v>0.39</v>
      </c>
      <c r="AD30" s="24">
        <f t="shared" si="1"/>
        <v>0.38500000000000001</v>
      </c>
    </row>
    <row r="31" spans="1:30" x14ac:dyDescent="0.35">
      <c r="A31" s="58">
        <v>0.05</v>
      </c>
      <c r="B31" s="61">
        <f>A31*1000/302.24</f>
        <v>0.16543144520910535</v>
      </c>
      <c r="C31" s="58">
        <v>0.28499999999999998</v>
      </c>
      <c r="D31" s="58">
        <v>0.307</v>
      </c>
      <c r="E31" s="58">
        <v>0.26</v>
      </c>
      <c r="F31" s="62">
        <f>AVERAGE(C31:E31)</f>
        <v>0.28399999999999997</v>
      </c>
      <c r="G31" s="58">
        <f>STDEVA(C31:E31)</f>
        <v>2.3515952032609685E-2</v>
      </c>
      <c r="H31" s="58"/>
      <c r="R31" s="4" t="s">
        <v>37</v>
      </c>
      <c r="S31" s="65">
        <v>0.14679176755447942</v>
      </c>
      <c r="T31" s="15">
        <v>0.48</v>
      </c>
      <c r="U31" s="16">
        <v>0.54400000000000004</v>
      </c>
      <c r="V31" s="17">
        <v>0.56299999999999994</v>
      </c>
      <c r="W31" s="24">
        <f t="shared" si="0"/>
        <v>0.52900000000000003</v>
      </c>
      <c r="Y31" s="4" t="s">
        <v>43</v>
      </c>
      <c r="Z31" s="65">
        <v>0.14774233128834355</v>
      </c>
      <c r="AA31" s="15">
        <v>0.49099999999999999</v>
      </c>
      <c r="AB31" s="16">
        <v>0.496</v>
      </c>
      <c r="AC31" s="17">
        <v>0.502</v>
      </c>
      <c r="AD31" s="24">
        <f t="shared" si="1"/>
        <v>0.49633333333333329</v>
      </c>
    </row>
    <row r="32" spans="1:30" x14ac:dyDescent="0.35">
      <c r="A32" s="58">
        <v>0.1</v>
      </c>
      <c r="B32" s="61">
        <f t="shared" ref="B32:B38" si="7">A32*1000/302.24</f>
        <v>0.33086289041821071</v>
      </c>
      <c r="C32" s="58">
        <v>0.44600000000000001</v>
      </c>
      <c r="D32" s="58">
        <v>0.437</v>
      </c>
      <c r="E32" s="58">
        <v>0.45700000000000002</v>
      </c>
      <c r="F32" s="62">
        <f t="shared" ref="F32:F38" si="8">AVERAGE(C32:E32)</f>
        <v>0.44666666666666671</v>
      </c>
      <c r="G32" s="58">
        <f t="shared" ref="G32:G38" si="9">STDEVA(C32:E32)</f>
        <v>1.0016652800877822E-2</v>
      </c>
      <c r="H32" s="58"/>
      <c r="I32" t="s">
        <v>0</v>
      </c>
      <c r="R32" s="4"/>
      <c r="S32" s="65">
        <v>0.14572639225181599</v>
      </c>
      <c r="T32" s="15">
        <v>0.54100000000000004</v>
      </c>
      <c r="U32" s="16">
        <v>0.56599999999999995</v>
      </c>
      <c r="V32" s="17">
        <v>0.51700000000000002</v>
      </c>
      <c r="W32" s="24">
        <f t="shared" si="0"/>
        <v>0.54133333333333333</v>
      </c>
      <c r="Y32" s="4"/>
      <c r="Z32" s="65">
        <v>0.14822085889570549</v>
      </c>
      <c r="AA32" s="15">
        <v>0.54</v>
      </c>
      <c r="AB32" s="16">
        <v>0.53100000000000003</v>
      </c>
      <c r="AC32" s="17">
        <v>0.55400000000000005</v>
      </c>
      <c r="AD32" s="24">
        <f t="shared" si="1"/>
        <v>0.54166666666666674</v>
      </c>
    </row>
    <row r="33" spans="1:30" x14ac:dyDescent="0.35">
      <c r="A33" s="58">
        <v>0.15</v>
      </c>
      <c r="B33" s="61">
        <f t="shared" si="7"/>
        <v>0.49629433562731601</v>
      </c>
      <c r="C33" s="58">
        <v>0.59499999999999997</v>
      </c>
      <c r="D33" s="58">
        <v>0.60899999999999999</v>
      </c>
      <c r="E33" s="58">
        <v>0.60799999999999998</v>
      </c>
      <c r="F33" s="62">
        <f t="shared" si="8"/>
        <v>0.60399999999999998</v>
      </c>
      <c r="G33" s="58">
        <f t="shared" si="9"/>
        <v>7.8102496759066614E-3</v>
      </c>
      <c r="H33" s="58"/>
      <c r="R33" s="4" t="s">
        <v>37</v>
      </c>
      <c r="S33" s="65">
        <v>0.14749394673123487</v>
      </c>
      <c r="T33" s="15">
        <v>0.53</v>
      </c>
      <c r="U33" s="16">
        <v>0.52</v>
      </c>
      <c r="V33" s="17">
        <v>0.53200000000000003</v>
      </c>
      <c r="W33" s="24">
        <f t="shared" si="0"/>
        <v>0.52733333333333332</v>
      </c>
      <c r="Y33" s="4" t="s">
        <v>43</v>
      </c>
      <c r="Z33" s="65">
        <v>0.14754601226993866</v>
      </c>
      <c r="AA33" s="15">
        <v>0.57899999999999996</v>
      </c>
      <c r="AB33" s="16">
        <v>0.52800000000000002</v>
      </c>
      <c r="AC33" s="17">
        <v>0.54100000000000004</v>
      </c>
      <c r="AD33" s="24">
        <f t="shared" si="1"/>
        <v>0.54933333333333334</v>
      </c>
    </row>
    <row r="34" spans="1:30" x14ac:dyDescent="0.35">
      <c r="A34" s="58">
        <v>0.2</v>
      </c>
      <c r="B34" s="61">
        <f t="shared" si="7"/>
        <v>0.66172578083642142</v>
      </c>
      <c r="C34" s="58">
        <v>0.754</v>
      </c>
      <c r="D34" s="58">
        <v>0.76</v>
      </c>
      <c r="E34" s="58">
        <v>0.753</v>
      </c>
      <c r="F34" s="62">
        <f t="shared" si="8"/>
        <v>0.7556666666666666</v>
      </c>
      <c r="G34" s="58">
        <f t="shared" si="9"/>
        <v>3.7859388972001857E-3</v>
      </c>
      <c r="H34" s="58"/>
      <c r="R34" s="4"/>
      <c r="S34" s="65">
        <v>0.14779661016949153</v>
      </c>
      <c r="T34" s="15">
        <v>0.503</v>
      </c>
      <c r="U34" s="16">
        <v>0.52100000000000002</v>
      </c>
      <c r="V34" s="17">
        <v>0.51600000000000001</v>
      </c>
      <c r="W34" s="24">
        <f t="shared" si="0"/>
        <v>0.51333333333333331</v>
      </c>
      <c r="Y34" s="4"/>
      <c r="Z34" s="65">
        <v>0.14841717791411044</v>
      </c>
      <c r="AA34" s="15">
        <v>0.50800000000000001</v>
      </c>
      <c r="AB34" s="16">
        <v>0.54900000000000004</v>
      </c>
      <c r="AC34" s="17">
        <v>0.54200000000000004</v>
      </c>
      <c r="AD34" s="24">
        <f t="shared" si="1"/>
        <v>0.53300000000000003</v>
      </c>
    </row>
    <row r="35" spans="1:30" x14ac:dyDescent="0.35">
      <c r="A35" s="58">
        <v>0.25</v>
      </c>
      <c r="B35" s="61">
        <f t="shared" si="7"/>
        <v>0.82715722604552666</v>
      </c>
      <c r="C35" s="58">
        <v>0.874</v>
      </c>
      <c r="D35" s="58">
        <v>0.874</v>
      </c>
      <c r="E35" s="58">
        <v>0.88700000000000001</v>
      </c>
      <c r="F35" s="62">
        <f t="shared" si="8"/>
        <v>0.8783333333333333</v>
      </c>
      <c r="G35" s="58">
        <f t="shared" si="9"/>
        <v>7.5055534994651419E-3</v>
      </c>
      <c r="H35" s="58"/>
      <c r="R35" s="4" t="s">
        <v>36</v>
      </c>
      <c r="S35" s="65">
        <v>0.14898305084745764</v>
      </c>
      <c r="T35" s="15">
        <v>0.35299999999999998</v>
      </c>
      <c r="U35" s="16">
        <v>0.36699999999999999</v>
      </c>
      <c r="V35" s="17">
        <v>0.378</v>
      </c>
      <c r="W35" s="24">
        <f t="shared" si="0"/>
        <v>0.36599999999999994</v>
      </c>
      <c r="Y35" s="4" t="s">
        <v>42</v>
      </c>
      <c r="Z35" s="65">
        <v>0.1473128834355828</v>
      </c>
      <c r="AA35" s="15">
        <v>0.47399999999999998</v>
      </c>
      <c r="AB35" s="16">
        <v>0.502</v>
      </c>
      <c r="AC35" s="17">
        <v>0.497</v>
      </c>
      <c r="AD35" s="24">
        <f t="shared" si="1"/>
        <v>0.49099999999999994</v>
      </c>
    </row>
    <row r="36" spans="1:30" x14ac:dyDescent="0.35">
      <c r="A36" s="58">
        <v>0.3</v>
      </c>
      <c r="B36" s="61">
        <f t="shared" si="7"/>
        <v>0.99258867125463202</v>
      </c>
      <c r="C36" s="58">
        <v>1.0549999999999999</v>
      </c>
      <c r="D36" s="58">
        <v>1.0569999999999999</v>
      </c>
      <c r="E36" s="58">
        <v>1.048</v>
      </c>
      <c r="F36" s="62">
        <f t="shared" si="8"/>
        <v>1.0533333333333335</v>
      </c>
      <c r="G36" s="58">
        <f t="shared" si="9"/>
        <v>4.7258156262525502E-3</v>
      </c>
      <c r="H36" s="58"/>
      <c r="R36" s="4"/>
      <c r="S36" s="65">
        <v>0.14976997578692497</v>
      </c>
      <c r="T36" s="15">
        <v>0.35099999999999998</v>
      </c>
      <c r="U36" s="16">
        <v>0.315</v>
      </c>
      <c r="V36" s="17">
        <v>0.379</v>
      </c>
      <c r="W36" s="24">
        <f t="shared" si="0"/>
        <v>0.34833333333333333</v>
      </c>
      <c r="Y36" s="4"/>
      <c r="Z36" s="65">
        <v>0.14925153374233127</v>
      </c>
      <c r="AA36" s="15">
        <v>0.38600000000000001</v>
      </c>
      <c r="AB36" s="16">
        <v>0.38800000000000001</v>
      </c>
      <c r="AC36" s="17">
        <v>0.39300000000000002</v>
      </c>
      <c r="AD36" s="24">
        <f t="shared" si="1"/>
        <v>0.38900000000000001</v>
      </c>
    </row>
    <row r="37" spans="1:30" x14ac:dyDescent="0.35">
      <c r="A37" s="58">
        <v>0.4</v>
      </c>
      <c r="B37" s="61">
        <f t="shared" si="7"/>
        <v>1.3234515616728428</v>
      </c>
      <c r="C37" s="58">
        <v>1.274</v>
      </c>
      <c r="D37" s="58">
        <v>1.33</v>
      </c>
      <c r="E37" s="58">
        <v>1.3340000000000001</v>
      </c>
      <c r="F37" s="62">
        <f t="shared" si="8"/>
        <v>1.3126666666666666</v>
      </c>
      <c r="G37" s="58">
        <f t="shared" si="9"/>
        <v>3.3545988334424362E-2</v>
      </c>
      <c r="H37" s="58"/>
      <c r="R37" s="4" t="s">
        <v>36</v>
      </c>
      <c r="S37" s="65">
        <v>0.1469491525423729</v>
      </c>
      <c r="T37" s="15">
        <v>0.33800000000000002</v>
      </c>
      <c r="U37" s="16">
        <v>0.33200000000000002</v>
      </c>
      <c r="V37" s="17">
        <v>0.34</v>
      </c>
      <c r="W37" s="24">
        <f t="shared" si="0"/>
        <v>0.33666666666666667</v>
      </c>
      <c r="Y37" s="4" t="s">
        <v>42</v>
      </c>
      <c r="Z37" s="65">
        <v>0.15002453987730061</v>
      </c>
      <c r="AA37" s="15">
        <v>0.432</v>
      </c>
      <c r="AB37" s="16">
        <v>0.34699999999999998</v>
      </c>
      <c r="AC37" s="17">
        <v>0.437</v>
      </c>
      <c r="AD37" s="24">
        <f t="shared" si="1"/>
        <v>0.40533333333333332</v>
      </c>
    </row>
    <row r="38" spans="1:30" ht="15" thickBot="1" x14ac:dyDescent="0.4">
      <c r="A38" s="58">
        <v>0.5</v>
      </c>
      <c r="B38" s="61">
        <f t="shared" si="7"/>
        <v>1.6543144520910533</v>
      </c>
      <c r="C38" s="58">
        <v>1.544</v>
      </c>
      <c r="D38" s="58">
        <v>1.597</v>
      </c>
      <c r="E38" s="58">
        <v>1.589</v>
      </c>
      <c r="F38" s="62">
        <f t="shared" si="8"/>
        <v>1.5766666666666669</v>
      </c>
      <c r="G38" s="58">
        <f t="shared" si="9"/>
        <v>2.8571547618799566E-2</v>
      </c>
      <c r="H38" s="58"/>
      <c r="R38" s="5"/>
      <c r="S38" s="67">
        <v>0.14855932203389832</v>
      </c>
      <c r="T38" s="18">
        <v>0.32200000000000001</v>
      </c>
      <c r="U38" s="19">
        <v>0.32800000000000001</v>
      </c>
      <c r="V38" s="20">
        <v>0.34799999999999998</v>
      </c>
      <c r="W38" s="24">
        <f t="shared" si="0"/>
        <v>0.33266666666666667</v>
      </c>
      <c r="Y38" s="5"/>
      <c r="Z38" s="67">
        <v>0.14923926380368097</v>
      </c>
      <c r="AA38" s="18">
        <v>0.378</v>
      </c>
      <c r="AB38" s="19">
        <v>0.437</v>
      </c>
      <c r="AC38" s="20">
        <v>0.38700000000000001</v>
      </c>
      <c r="AD38" s="24">
        <f t="shared" si="1"/>
        <v>0.40066666666666667</v>
      </c>
    </row>
    <row r="39" spans="1:30" x14ac:dyDescent="0.35">
      <c r="R39" s="6"/>
      <c r="T39" s="13"/>
      <c r="U39" s="13"/>
      <c r="V39" s="13"/>
      <c r="Y39" s="6"/>
      <c r="AA39" s="13"/>
      <c r="AB39" s="13"/>
      <c r="AC39" s="13"/>
    </row>
    <row r="40" spans="1:30" x14ac:dyDescent="0.35">
      <c r="R40" s="7"/>
      <c r="T40" s="16"/>
      <c r="U40" s="16"/>
      <c r="V40" s="16"/>
      <c r="Y40" s="7"/>
      <c r="AA40" s="16"/>
      <c r="AB40" s="16"/>
      <c r="AC40" s="16"/>
    </row>
    <row r="41" spans="1:30" ht="15" thickBot="1" x14ac:dyDescent="0.4">
      <c r="R41"/>
      <c r="T41"/>
      <c r="U41"/>
      <c r="V41"/>
      <c r="W41"/>
      <c r="Y41"/>
      <c r="AA41"/>
      <c r="AB41"/>
      <c r="AC41"/>
      <c r="AD41"/>
    </row>
    <row r="42" spans="1:30" ht="15" thickBot="1" x14ac:dyDescent="0.4">
      <c r="I42" s="44" t="s">
        <v>61</v>
      </c>
      <c r="J42" s="45" t="s">
        <v>4</v>
      </c>
      <c r="K42" s="46" t="s">
        <v>5</v>
      </c>
      <c r="L42" s="47" t="s">
        <v>6</v>
      </c>
      <c r="M42" s="48" t="s">
        <v>7</v>
      </c>
      <c r="N42" s="49"/>
      <c r="O42" s="23"/>
      <c r="R42"/>
      <c r="T42"/>
      <c r="U42"/>
      <c r="V42"/>
      <c r="W42"/>
      <c r="Y42"/>
      <c r="AA42"/>
      <c r="AB42"/>
      <c r="AC42"/>
      <c r="AD42"/>
    </row>
    <row r="43" spans="1:30" x14ac:dyDescent="0.35">
      <c r="H43" t="s">
        <v>25</v>
      </c>
      <c r="I43">
        <f>0.0396/10</f>
        <v>3.96E-3</v>
      </c>
      <c r="J43" s="12">
        <v>0.51200000000000001</v>
      </c>
      <c r="K43" s="13">
        <v>0.52</v>
      </c>
      <c r="L43" s="14">
        <v>0.56699999999999995</v>
      </c>
      <c r="M43" s="24">
        <f>AVERAGE(J43:L43)</f>
        <v>0.53300000000000003</v>
      </c>
      <c r="N43" s="23"/>
      <c r="O43" s="23"/>
      <c r="R43"/>
      <c r="T43"/>
      <c r="U43"/>
      <c r="V43"/>
      <c r="W43"/>
      <c r="Y43"/>
      <c r="AA43"/>
      <c r="AB43"/>
      <c r="AC43"/>
      <c r="AD43"/>
    </row>
    <row r="44" spans="1:30" x14ac:dyDescent="0.35">
      <c r="I44">
        <f>0.0396/10</f>
        <v>3.96E-3</v>
      </c>
      <c r="J44" s="15">
        <v>0.57299999999999995</v>
      </c>
      <c r="K44" s="16">
        <v>0.53400000000000003</v>
      </c>
      <c r="L44" s="17">
        <v>0.52200000000000002</v>
      </c>
      <c r="M44" s="24">
        <f t="shared" ref="M44:M46" si="10">AVERAGE(J44:L44)</f>
        <v>0.54300000000000004</v>
      </c>
      <c r="N44" s="23"/>
      <c r="O44" s="23"/>
      <c r="R44"/>
      <c r="T44"/>
      <c r="U44"/>
      <c r="V44"/>
      <c r="W44"/>
      <c r="Y44"/>
      <c r="AA44"/>
      <c r="AB44"/>
      <c r="AC44"/>
      <c r="AD44"/>
    </row>
    <row r="45" spans="1:30" x14ac:dyDescent="0.35">
      <c r="H45" t="s">
        <v>26</v>
      </c>
      <c r="I45">
        <f>0.0439/10</f>
        <v>4.3899999999999998E-3</v>
      </c>
      <c r="J45" s="15">
        <v>0.64600000000000002</v>
      </c>
      <c r="K45" s="16">
        <v>0.64200000000000002</v>
      </c>
      <c r="L45" s="17">
        <v>0.65100000000000002</v>
      </c>
      <c r="M45" s="24">
        <f t="shared" si="10"/>
        <v>0.64633333333333332</v>
      </c>
      <c r="N45" s="23"/>
      <c r="O45" s="23"/>
      <c r="R45"/>
      <c r="T45"/>
      <c r="U45"/>
      <c r="V45"/>
      <c r="W45"/>
      <c r="Y45"/>
      <c r="AA45"/>
      <c r="AB45"/>
      <c r="AC45"/>
      <c r="AD45"/>
    </row>
    <row r="46" spans="1:30" x14ac:dyDescent="0.35">
      <c r="I46">
        <f>0.0439/10</f>
        <v>4.3899999999999998E-3</v>
      </c>
      <c r="J46" s="15">
        <v>0.61899999999999999</v>
      </c>
      <c r="K46" s="16">
        <v>0.65500000000000003</v>
      </c>
      <c r="L46" s="17">
        <v>0.625</v>
      </c>
      <c r="M46" s="24">
        <f t="shared" si="10"/>
        <v>0.63300000000000001</v>
      </c>
      <c r="N46" s="23"/>
      <c r="O46" s="23"/>
      <c r="R46"/>
      <c r="T46"/>
      <c r="U46"/>
      <c r="V46"/>
      <c r="W46"/>
      <c r="Y46"/>
      <c r="AA46"/>
      <c r="AB46"/>
      <c r="AC46"/>
      <c r="AD46"/>
    </row>
    <row r="47" spans="1:30" x14ac:dyDescent="0.35">
      <c r="H47" t="s">
        <v>27</v>
      </c>
      <c r="I47">
        <f>0.0034/10</f>
        <v>3.3999999999999997E-4</v>
      </c>
      <c r="J47" s="12">
        <v>0.54500000000000004</v>
      </c>
      <c r="K47" s="13">
        <v>0.52300000000000002</v>
      </c>
      <c r="L47" s="14">
        <v>0.54600000000000004</v>
      </c>
      <c r="M47" s="24">
        <f>AVERAGE(J47:L47)</f>
        <v>0.53800000000000003</v>
      </c>
      <c r="N47" s="23"/>
      <c r="O47" s="23"/>
      <c r="R47"/>
      <c r="T47"/>
      <c r="U47"/>
      <c r="V47"/>
      <c r="W47"/>
      <c r="Y47"/>
      <c r="AA47"/>
      <c r="AB47"/>
      <c r="AC47"/>
      <c r="AD47"/>
    </row>
    <row r="48" spans="1:30" x14ac:dyDescent="0.35">
      <c r="I48">
        <f>0.0034/10</f>
        <v>3.3999999999999997E-4</v>
      </c>
      <c r="J48" s="15">
        <v>0.55000000000000004</v>
      </c>
      <c r="K48" s="16">
        <v>0.52400000000000002</v>
      </c>
      <c r="L48" s="17">
        <v>0.57099999999999995</v>
      </c>
      <c r="M48" s="24">
        <f t="shared" ref="M48:M50" si="11">AVERAGE(J48:L48)</f>
        <v>0.54833333333333334</v>
      </c>
      <c r="N48" s="23"/>
      <c r="O48" s="23"/>
      <c r="R48"/>
      <c r="T48"/>
      <c r="U48"/>
      <c r="V48"/>
      <c r="W48"/>
      <c r="Y48"/>
      <c r="AA48"/>
      <c r="AB48"/>
      <c r="AC48"/>
      <c r="AD48"/>
    </row>
    <row r="49" spans="8:30" x14ac:dyDescent="0.35">
      <c r="H49" t="s">
        <v>27</v>
      </c>
      <c r="I49">
        <f>0.002/10</f>
        <v>2.0000000000000001E-4</v>
      </c>
      <c r="J49" s="15">
        <v>0.42699999999999999</v>
      </c>
      <c r="K49" s="16">
        <v>0.33700000000000002</v>
      </c>
      <c r="L49" s="17">
        <v>0.34599999999999997</v>
      </c>
      <c r="M49" s="24">
        <f t="shared" si="11"/>
        <v>0.36999999999999994</v>
      </c>
      <c r="N49" s="23"/>
      <c r="O49" s="23"/>
      <c r="R49"/>
      <c r="T49"/>
      <c r="U49"/>
      <c r="V49"/>
      <c r="W49"/>
      <c r="Y49"/>
      <c r="AA49"/>
      <c r="AB49"/>
      <c r="AC49"/>
      <c r="AD49"/>
    </row>
    <row r="50" spans="8:30" x14ac:dyDescent="0.35">
      <c r="I50">
        <f>0.002/10</f>
        <v>2.0000000000000001E-4</v>
      </c>
      <c r="J50" s="15">
        <v>0.34599999999999997</v>
      </c>
      <c r="K50" s="16">
        <v>0.41399999999999998</v>
      </c>
      <c r="L50" s="17">
        <v>0.33</v>
      </c>
      <c r="M50" s="24">
        <f t="shared" si="11"/>
        <v>0.36333333333333334</v>
      </c>
      <c r="N50" s="23"/>
      <c r="O50" s="23"/>
      <c r="R50"/>
      <c r="T50"/>
      <c r="U50"/>
      <c r="V50"/>
      <c r="W50"/>
      <c r="Y50"/>
      <c r="AA50"/>
      <c r="AB50"/>
      <c r="AC50"/>
      <c r="AD50"/>
    </row>
    <row r="51" spans="8:30" x14ac:dyDescent="0.35">
      <c r="H51" t="s">
        <v>28</v>
      </c>
      <c r="I51">
        <f>0.0026/10</f>
        <v>2.5999999999999998E-4</v>
      </c>
      <c r="J51" s="12">
        <v>0.436</v>
      </c>
      <c r="K51" s="13">
        <v>0.436</v>
      </c>
      <c r="L51" s="14">
        <v>0.46500000000000002</v>
      </c>
      <c r="M51" s="24">
        <f>AVERAGE(J51:L51)</f>
        <v>0.44566666666666666</v>
      </c>
      <c r="N51" s="23"/>
      <c r="O51" s="23"/>
      <c r="R51"/>
      <c r="T51"/>
      <c r="U51"/>
      <c r="V51"/>
      <c r="W51"/>
      <c r="Y51"/>
      <c r="AA51"/>
      <c r="AB51"/>
      <c r="AC51"/>
      <c r="AD51"/>
    </row>
    <row r="52" spans="8:30" x14ac:dyDescent="0.35">
      <c r="I52">
        <f>0.0026/10</f>
        <v>2.5999999999999998E-4</v>
      </c>
      <c r="J52" s="15">
        <v>0.46800000000000003</v>
      </c>
      <c r="K52" s="16">
        <v>0.48499999999999999</v>
      </c>
      <c r="L52" s="17">
        <v>0.46800000000000003</v>
      </c>
      <c r="M52" s="24">
        <f t="shared" ref="M52:M58" si="12">AVERAGE(J52:L52)</f>
        <v>0.47366666666666668</v>
      </c>
      <c r="N52" s="23"/>
      <c r="O52" s="23"/>
      <c r="R52"/>
      <c r="T52"/>
      <c r="U52"/>
      <c r="V52"/>
      <c r="W52"/>
      <c r="Y52"/>
      <c r="AA52"/>
      <c r="AB52"/>
      <c r="AC52"/>
      <c r="AD52"/>
    </row>
    <row r="53" spans="8:30" x14ac:dyDescent="0.35">
      <c r="H53" t="s">
        <v>28</v>
      </c>
      <c r="I53">
        <f>0.0025/10</f>
        <v>2.5000000000000001E-4</v>
      </c>
      <c r="J53" s="15">
        <v>0.39900000000000002</v>
      </c>
      <c r="K53" s="16">
        <v>0.40699999999999997</v>
      </c>
      <c r="L53" s="17">
        <v>0.41799999999999998</v>
      </c>
      <c r="M53" s="24">
        <f t="shared" si="12"/>
        <v>0.40799999999999997</v>
      </c>
      <c r="N53" s="23"/>
      <c r="O53" s="23"/>
      <c r="R53"/>
      <c r="T53"/>
      <c r="U53"/>
      <c r="V53"/>
      <c r="W53"/>
      <c r="Y53"/>
      <c r="AA53"/>
      <c r="AB53"/>
      <c r="AC53"/>
      <c r="AD53"/>
    </row>
    <row r="54" spans="8:30" x14ac:dyDescent="0.35">
      <c r="I54">
        <f>0.0025/10</f>
        <v>2.5000000000000001E-4</v>
      </c>
      <c r="J54" s="15">
        <v>0.40600000000000003</v>
      </c>
      <c r="K54" s="16">
        <v>0.40699999999999997</v>
      </c>
      <c r="L54" s="17">
        <v>0.42399999999999999</v>
      </c>
      <c r="M54" s="24">
        <f t="shared" si="12"/>
        <v>0.41233333333333327</v>
      </c>
      <c r="N54" s="23"/>
      <c r="O54" s="23"/>
      <c r="R54"/>
      <c r="T54"/>
      <c r="U54"/>
      <c r="V54"/>
      <c r="W54"/>
      <c r="Y54"/>
      <c r="AA54"/>
      <c r="AB54"/>
      <c r="AC54"/>
      <c r="AD54"/>
    </row>
    <row r="55" spans="8:30" x14ac:dyDescent="0.35">
      <c r="H55" t="s">
        <v>29</v>
      </c>
      <c r="I55" s="29">
        <f>0.0009/10</f>
        <v>8.9999999999999992E-5</v>
      </c>
      <c r="J55" s="54">
        <v>0.38500000000000001</v>
      </c>
      <c r="K55" s="54">
        <v>0.36799999999999999</v>
      </c>
      <c r="L55" s="54">
        <v>0.38700000000000001</v>
      </c>
      <c r="M55" s="55">
        <f t="shared" si="12"/>
        <v>0.38000000000000006</v>
      </c>
      <c r="N55" s="23"/>
      <c r="O55" s="53"/>
      <c r="R55"/>
      <c r="T55"/>
      <c r="U55"/>
      <c r="V55"/>
      <c r="W55"/>
      <c r="Y55"/>
      <c r="AA55"/>
      <c r="AB55"/>
      <c r="AC55"/>
      <c r="AD55"/>
    </row>
    <row r="56" spans="8:30" x14ac:dyDescent="0.35">
      <c r="I56" s="29">
        <f>0.0009/10</f>
        <v>8.9999999999999992E-5</v>
      </c>
      <c r="J56" s="53">
        <v>0.41299999999999998</v>
      </c>
      <c r="K56" s="53">
        <v>0.39600000000000002</v>
      </c>
      <c r="L56" s="53">
        <v>0.39500000000000002</v>
      </c>
      <c r="M56" s="55">
        <f t="shared" si="12"/>
        <v>0.40133333333333332</v>
      </c>
      <c r="N56" s="23"/>
      <c r="O56" s="53"/>
      <c r="R56"/>
      <c r="T56"/>
      <c r="U56"/>
      <c r="V56"/>
      <c r="W56"/>
      <c r="Y56"/>
      <c r="AA56"/>
      <c r="AB56"/>
      <c r="AC56"/>
      <c r="AD56"/>
    </row>
    <row r="57" spans="8:30" x14ac:dyDescent="0.35">
      <c r="H57" t="s">
        <v>29</v>
      </c>
      <c r="I57">
        <f>0.0008/10</f>
        <v>8.0000000000000007E-5</v>
      </c>
      <c r="J57" s="50">
        <v>0.32500000000000001</v>
      </c>
      <c r="K57" s="50">
        <v>0.33400000000000002</v>
      </c>
      <c r="L57" s="50">
        <v>0.34100000000000003</v>
      </c>
      <c r="M57" s="24">
        <f t="shared" si="12"/>
        <v>0.33333333333333331</v>
      </c>
      <c r="N57" s="23"/>
      <c r="O57" s="23"/>
      <c r="R57"/>
      <c r="T57"/>
      <c r="U57"/>
      <c r="V57"/>
      <c r="W57"/>
      <c r="Y57"/>
      <c r="AA57"/>
      <c r="AB57"/>
      <c r="AC57"/>
      <c r="AD57"/>
    </row>
    <row r="58" spans="8:30" x14ac:dyDescent="0.35">
      <c r="I58">
        <f>0.0008/10</f>
        <v>8.0000000000000007E-5</v>
      </c>
      <c r="J58" s="50">
        <v>0.33600000000000002</v>
      </c>
      <c r="K58" s="50">
        <v>0.33300000000000002</v>
      </c>
      <c r="L58">
        <v>0.34100000000000003</v>
      </c>
      <c r="M58" s="24">
        <f t="shared" si="12"/>
        <v>0.33666666666666667</v>
      </c>
      <c r="N58" s="23"/>
      <c r="O58" s="23"/>
      <c r="R58"/>
      <c r="T58"/>
      <c r="U58"/>
      <c r="V58"/>
      <c r="W58"/>
      <c r="Y58"/>
      <c r="AA58"/>
      <c r="AB58"/>
      <c r="AC58"/>
      <c r="AD58"/>
    </row>
    <row r="59" spans="8:30" x14ac:dyDescent="0.35">
      <c r="R59"/>
      <c r="T59"/>
      <c r="U59"/>
      <c r="V59"/>
      <c r="W59"/>
      <c r="Y59"/>
      <c r="AA59"/>
      <c r="AB59"/>
      <c r="AC59"/>
      <c r="AD59"/>
    </row>
    <row r="60" spans="8:30" x14ac:dyDescent="0.35">
      <c r="R60"/>
      <c r="T60"/>
      <c r="U60"/>
      <c r="V60"/>
      <c r="W60"/>
      <c r="Y60"/>
      <c r="AA60"/>
      <c r="AB60"/>
      <c r="AC60"/>
      <c r="AD60"/>
    </row>
    <row r="61" spans="8:30" x14ac:dyDescent="0.35">
      <c r="R61"/>
      <c r="T61"/>
      <c r="U61"/>
      <c r="V61"/>
      <c r="W61"/>
      <c r="Y61"/>
      <c r="AA61"/>
      <c r="AB61"/>
      <c r="AC61"/>
      <c r="AD61"/>
    </row>
    <row r="62" spans="8:30" x14ac:dyDescent="0.35">
      <c r="R62"/>
      <c r="T62"/>
      <c r="U62"/>
      <c r="V62"/>
      <c r="W62"/>
      <c r="Y62"/>
      <c r="AA62"/>
      <c r="AB62"/>
      <c r="AC62"/>
      <c r="AD62"/>
    </row>
    <row r="63" spans="8:30" x14ac:dyDescent="0.35">
      <c r="R63"/>
      <c r="T63"/>
      <c r="U63"/>
      <c r="V63"/>
      <c r="W63"/>
      <c r="Y63"/>
      <c r="AA63"/>
      <c r="AB63"/>
      <c r="AC63"/>
      <c r="AD63"/>
    </row>
    <row r="64" spans="8:30" x14ac:dyDescent="0.35">
      <c r="R64"/>
      <c r="T64"/>
      <c r="U64"/>
      <c r="V64"/>
      <c r="W64"/>
      <c r="Y64"/>
      <c r="AA64"/>
      <c r="AB64"/>
      <c r="AC64"/>
      <c r="AD64"/>
    </row>
    <row r="65" spans="18:30" x14ac:dyDescent="0.35">
      <c r="R65"/>
      <c r="T65"/>
      <c r="U65"/>
      <c r="V65"/>
      <c r="W65"/>
      <c r="Y65"/>
      <c r="AA65"/>
      <c r="AB65"/>
      <c r="AC65"/>
      <c r="AD65"/>
    </row>
    <row r="66" spans="18:30" x14ac:dyDescent="0.35">
      <c r="R66"/>
      <c r="T66"/>
      <c r="U66"/>
      <c r="V66"/>
      <c r="W66"/>
      <c r="Y66"/>
      <c r="AA66"/>
      <c r="AB66"/>
      <c r="AC66"/>
      <c r="AD66"/>
    </row>
    <row r="67" spans="18:30" x14ac:dyDescent="0.35">
      <c r="R67"/>
      <c r="T67"/>
      <c r="U67"/>
      <c r="V67"/>
      <c r="W67"/>
      <c r="Y67"/>
      <c r="AA67"/>
      <c r="AB67"/>
      <c r="AC67"/>
      <c r="AD67"/>
    </row>
    <row r="68" spans="18:30" x14ac:dyDescent="0.35">
      <c r="R68"/>
      <c r="T68"/>
      <c r="U68"/>
      <c r="V68"/>
      <c r="W68"/>
      <c r="Y68"/>
      <c r="AA68"/>
      <c r="AB68"/>
      <c r="AC68"/>
      <c r="AD68"/>
    </row>
    <row r="69" spans="18:30" x14ac:dyDescent="0.35">
      <c r="R69"/>
      <c r="T69"/>
      <c r="U69"/>
      <c r="V69"/>
      <c r="W69"/>
      <c r="Y69"/>
      <c r="AA69"/>
      <c r="AB69"/>
      <c r="AC69"/>
      <c r="AD69"/>
    </row>
    <row r="70" spans="18:30" x14ac:dyDescent="0.35">
      <c r="R70"/>
      <c r="T70"/>
      <c r="U70"/>
      <c r="V70"/>
      <c r="W70"/>
      <c r="Y70"/>
      <c r="AA70"/>
      <c r="AB70"/>
      <c r="AC70"/>
      <c r="AD70"/>
    </row>
    <row r="71" spans="18:30" x14ac:dyDescent="0.35">
      <c r="R71"/>
      <c r="T71"/>
      <c r="U71"/>
      <c r="V71"/>
      <c r="W71"/>
      <c r="Y71"/>
      <c r="AA71"/>
      <c r="AB71"/>
      <c r="AC71"/>
      <c r="AD71"/>
    </row>
    <row r="72" spans="18:30" x14ac:dyDescent="0.35">
      <c r="R72"/>
      <c r="T72"/>
      <c r="U72"/>
      <c r="V72"/>
      <c r="W72"/>
      <c r="Y72"/>
      <c r="AA72"/>
      <c r="AB72"/>
      <c r="AC72"/>
      <c r="AD72"/>
    </row>
    <row r="73" spans="18:30" x14ac:dyDescent="0.35">
      <c r="R73"/>
      <c r="T73"/>
      <c r="U73"/>
      <c r="V73"/>
      <c r="W73"/>
      <c r="Y73"/>
      <c r="AA73"/>
      <c r="AB73"/>
      <c r="AC73"/>
      <c r="AD73"/>
    </row>
    <row r="74" spans="18:30" x14ac:dyDescent="0.35">
      <c r="R74"/>
      <c r="T74"/>
      <c r="U74"/>
      <c r="V74"/>
      <c r="W74"/>
      <c r="Y74"/>
      <c r="AA74"/>
      <c r="AB74"/>
      <c r="AC74"/>
      <c r="AD74"/>
    </row>
    <row r="75" spans="18:30" x14ac:dyDescent="0.35">
      <c r="R75"/>
      <c r="T75"/>
      <c r="U75"/>
      <c r="V75"/>
      <c r="W75"/>
      <c r="Y75"/>
      <c r="AA75"/>
      <c r="AB75"/>
      <c r="AC75"/>
      <c r="AD75"/>
    </row>
    <row r="76" spans="18:30" x14ac:dyDescent="0.35">
      <c r="R76"/>
      <c r="T76"/>
      <c r="U76"/>
      <c r="V76"/>
      <c r="W76"/>
      <c r="Y76"/>
      <c r="AA76"/>
      <c r="AB76"/>
      <c r="AC76"/>
      <c r="AD76"/>
    </row>
    <row r="77" spans="18:30" x14ac:dyDescent="0.35">
      <c r="R77"/>
      <c r="T77"/>
      <c r="U77"/>
      <c r="V77"/>
      <c r="W77"/>
      <c r="Y77"/>
      <c r="AA77"/>
      <c r="AB77"/>
      <c r="AC77"/>
      <c r="AD77"/>
    </row>
    <row r="78" spans="18:30" x14ac:dyDescent="0.35">
      <c r="R78"/>
      <c r="T78"/>
      <c r="U78"/>
      <c r="V78"/>
      <c r="W78"/>
      <c r="Y78"/>
      <c r="AA78"/>
      <c r="AB78"/>
      <c r="AC78"/>
      <c r="AD78"/>
    </row>
    <row r="79" spans="18:30" x14ac:dyDescent="0.35">
      <c r="R79"/>
      <c r="T79"/>
      <c r="U79"/>
      <c r="V79"/>
      <c r="W79"/>
      <c r="Y79"/>
      <c r="AA79"/>
      <c r="AB79"/>
      <c r="AC79"/>
      <c r="AD79"/>
    </row>
    <row r="80" spans="18:30" x14ac:dyDescent="0.35">
      <c r="R80"/>
      <c r="T80"/>
      <c r="U80"/>
      <c r="V80"/>
      <c r="W80"/>
      <c r="Y80"/>
      <c r="AA80"/>
      <c r="AB80"/>
      <c r="AC80"/>
      <c r="AD80"/>
    </row>
    <row r="81" spans="18:30" x14ac:dyDescent="0.35">
      <c r="R81"/>
      <c r="T81"/>
      <c r="U81"/>
      <c r="V81"/>
      <c r="W81"/>
      <c r="Y81"/>
      <c r="AA81"/>
      <c r="AB81"/>
      <c r="AC81"/>
      <c r="AD81"/>
    </row>
    <row r="82" spans="18:30" x14ac:dyDescent="0.35">
      <c r="R82"/>
      <c r="T82"/>
      <c r="U82"/>
      <c r="V82"/>
      <c r="W82"/>
      <c r="Y82"/>
      <c r="AA82"/>
      <c r="AB82"/>
      <c r="AC82"/>
      <c r="AD82"/>
    </row>
    <row r="83" spans="18:30" x14ac:dyDescent="0.35">
      <c r="R83"/>
      <c r="T83"/>
      <c r="U83"/>
      <c r="V83"/>
      <c r="W83"/>
      <c r="Y83"/>
      <c r="AA83"/>
      <c r="AB83"/>
      <c r="AC83"/>
      <c r="AD8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7B3FD-4B70-4A58-9AB4-D4A393C04E9C}">
  <dimension ref="A1:AN44"/>
  <sheetViews>
    <sheetView topLeftCell="M1" zoomScale="90" zoomScaleNormal="90" workbookViewId="0">
      <selection activeCell="S11" sqref="S11"/>
    </sheetView>
  </sheetViews>
  <sheetFormatPr defaultRowHeight="14.5" x14ac:dyDescent="0.35"/>
  <cols>
    <col min="11" max="11" width="14.90625" bestFit="1" customWidth="1"/>
    <col min="12" max="12" width="21.26953125" bestFit="1" customWidth="1"/>
    <col min="19" max="19" width="8.90625" style="21" customWidth="1"/>
    <col min="20" max="22" width="8.7265625" style="21"/>
    <col min="24" max="24" width="9.453125" style="8" bestFit="1" customWidth="1"/>
    <col min="25" max="25" width="21.26953125" style="8" bestFit="1" customWidth="1"/>
    <col min="26" max="26" width="9.1796875" style="8" customWidth="1"/>
    <col min="27" max="27" width="8.54296875" style="8" customWidth="1"/>
    <col min="28" max="28" width="9.453125" style="8" customWidth="1"/>
    <col min="29" max="29" width="11.08984375" style="24" bestFit="1" customWidth="1"/>
    <col min="30" max="30" width="11.08984375" style="24" customWidth="1"/>
    <col min="31" max="31" width="8.7265625" style="23"/>
    <col min="33" max="33" width="8.81640625" style="8" bestFit="1" customWidth="1"/>
    <col min="34" max="34" width="8.54296875" style="8" customWidth="1"/>
    <col min="35" max="35" width="9.1796875" style="8" customWidth="1"/>
    <col min="36" max="36" width="8.54296875" style="8" customWidth="1"/>
    <col min="37" max="37" width="9.453125" style="8" customWidth="1"/>
    <col min="38" max="38" width="11.08984375" style="24" bestFit="1" customWidth="1"/>
    <col min="39" max="40" width="11.08984375" style="24" customWidth="1"/>
  </cols>
  <sheetData>
    <row r="1" spans="1:40" ht="15" thickBot="1" x14ac:dyDescent="0.4">
      <c r="A1" s="22" t="s">
        <v>60</v>
      </c>
      <c r="E1" s="24"/>
      <c r="F1" s="29"/>
      <c r="X1" s="1"/>
      <c r="Y1" s="40" t="s">
        <v>1</v>
      </c>
      <c r="Z1" s="9"/>
      <c r="AA1" s="10"/>
      <c r="AB1" s="11"/>
      <c r="AC1" s="24" t="s">
        <v>0</v>
      </c>
      <c r="AG1" s="1"/>
      <c r="AH1" s="25"/>
      <c r="AI1" s="9"/>
      <c r="AJ1" s="10"/>
      <c r="AK1" s="11"/>
      <c r="AL1" s="24" t="s">
        <v>0</v>
      </c>
    </row>
    <row r="2" spans="1:40" ht="15" thickBot="1" x14ac:dyDescent="0.4">
      <c r="A2" t="s">
        <v>9</v>
      </c>
      <c r="E2" s="24"/>
      <c r="F2" s="29"/>
      <c r="I2" t="s">
        <v>0</v>
      </c>
      <c r="X2" s="2"/>
      <c r="Y2" s="44" t="s">
        <v>61</v>
      </c>
      <c r="Z2" s="45" t="s">
        <v>4</v>
      </c>
      <c r="AA2" s="46" t="s">
        <v>5</v>
      </c>
      <c r="AB2" s="47" t="s">
        <v>6</v>
      </c>
      <c r="AC2" s="48" t="s">
        <v>7</v>
      </c>
      <c r="AD2" s="48" t="s">
        <v>23</v>
      </c>
      <c r="AG2" s="2"/>
      <c r="AH2" s="44" t="s">
        <v>8</v>
      </c>
      <c r="AI2" s="45" t="s">
        <v>4</v>
      </c>
      <c r="AJ2" s="46" t="s">
        <v>5</v>
      </c>
      <c r="AK2" s="47" t="s">
        <v>6</v>
      </c>
      <c r="AL2" s="48" t="s">
        <v>7</v>
      </c>
      <c r="AM2" s="48" t="s">
        <v>23</v>
      </c>
      <c r="AN2" s="48"/>
    </row>
    <row r="3" spans="1:40" ht="15" thickBot="1" x14ac:dyDescent="0.4">
      <c r="A3" t="s">
        <v>10</v>
      </c>
      <c r="E3" s="24"/>
      <c r="F3" s="29"/>
      <c r="X3" s="3" t="s">
        <v>59</v>
      </c>
      <c r="Y3" s="26">
        <v>0.14877723970944312</v>
      </c>
      <c r="Z3" s="12">
        <v>0.96499999999999997</v>
      </c>
      <c r="AA3" s="13">
        <v>0.94599999999999995</v>
      </c>
      <c r="AB3" s="14">
        <v>0.93799999999999994</v>
      </c>
      <c r="AC3" s="24">
        <f>AVERAGE(Z3:AB3)</f>
        <v>0.94966666666666677</v>
      </c>
      <c r="AD3" s="24">
        <f>(1.108+1.093+1.094+1.092)/4</f>
        <v>1.0967500000000001</v>
      </c>
      <c r="AG3" s="3" t="s">
        <v>58</v>
      </c>
      <c r="AH3" s="26">
        <v>0.14744785276073619</v>
      </c>
      <c r="AI3" s="12">
        <v>0.40899999999999997</v>
      </c>
      <c r="AJ3" s="13">
        <v>0.40699999999999997</v>
      </c>
      <c r="AK3" s="14">
        <v>0.40400000000000003</v>
      </c>
      <c r="AL3" s="24">
        <f>AVERAGE(AI3:AK3)</f>
        <v>0.40666666666666668</v>
      </c>
      <c r="AM3" s="24">
        <f>(1.114+1.098+1.102+1.103)/4</f>
        <v>1.10425</v>
      </c>
    </row>
    <row r="4" spans="1:40" ht="15" thickBot="1" x14ac:dyDescent="0.4">
      <c r="A4" t="s">
        <v>11</v>
      </c>
      <c r="E4" s="24"/>
      <c r="F4" s="29"/>
      <c r="G4" s="30"/>
      <c r="L4" s="44" t="s">
        <v>61</v>
      </c>
      <c r="M4" s="45" t="s">
        <v>4</v>
      </c>
      <c r="N4" s="46" t="s">
        <v>5</v>
      </c>
      <c r="O4" s="47" t="s">
        <v>6</v>
      </c>
      <c r="P4" s="48" t="s">
        <v>7</v>
      </c>
      <c r="Q4" s="48" t="s">
        <v>23</v>
      </c>
      <c r="R4" s="48"/>
      <c r="S4" s="52"/>
      <c r="T4" s="52"/>
      <c r="U4" s="52"/>
      <c r="V4" s="52"/>
      <c r="X4" s="4"/>
      <c r="Y4" s="27">
        <v>0.14992736077481839</v>
      </c>
      <c r="Z4" s="15">
        <v>0.94</v>
      </c>
      <c r="AA4" s="16">
        <v>0.93700000000000006</v>
      </c>
      <c r="AB4" s="17">
        <v>0.93700000000000006</v>
      </c>
      <c r="AC4" s="24">
        <f t="shared" ref="AC4:AC38" si="0">AVERAGE(Z4:AB4)</f>
        <v>0.93800000000000006</v>
      </c>
      <c r="AD4" s="24">
        <f>(1.108+1.093+1.094+1.092)/4</f>
        <v>1.0967500000000001</v>
      </c>
      <c r="AG4" s="4"/>
      <c r="AH4" s="27">
        <v>0.14766871165644171</v>
      </c>
      <c r="AI4" s="15">
        <v>0.4</v>
      </c>
      <c r="AJ4" s="16">
        <v>0.41099999999999998</v>
      </c>
      <c r="AK4" s="17">
        <v>0.40100000000000002</v>
      </c>
      <c r="AL4" s="24">
        <f t="shared" ref="AL4:AL16" si="1">AVERAGE(AI4:AK4)</f>
        <v>0.40399999999999997</v>
      </c>
      <c r="AM4" s="24">
        <f t="shared" ref="AM4:AM6" si="2">(1.114+1.098+1.102+1.103)/4</f>
        <v>1.10425</v>
      </c>
    </row>
    <row r="5" spans="1:40" x14ac:dyDescent="0.35">
      <c r="E5" s="24"/>
      <c r="F5" s="29"/>
      <c r="G5" s="30"/>
      <c r="K5" t="s">
        <v>51</v>
      </c>
      <c r="L5">
        <f>0.0396/20</f>
        <v>1.98E-3</v>
      </c>
      <c r="M5" s="12">
        <v>0.90100000000000002</v>
      </c>
      <c r="N5" s="13">
        <v>0.89</v>
      </c>
      <c r="O5" s="14">
        <v>0.89400000000000002</v>
      </c>
      <c r="P5" s="24">
        <f>AVERAGE(M5:O5)</f>
        <v>0.89500000000000002</v>
      </c>
      <c r="Q5" s="24">
        <f t="shared" ref="Q5:Q8" si="3">(1.33+1.335+1.349+1.346)/4</f>
        <v>1.34</v>
      </c>
      <c r="R5" s="24"/>
      <c r="X5" s="4" t="s">
        <v>59</v>
      </c>
      <c r="Y5" s="27">
        <v>0.1491767554479419</v>
      </c>
      <c r="Z5" s="15">
        <v>0.97199999999999998</v>
      </c>
      <c r="AA5" s="16">
        <v>0.996</v>
      </c>
      <c r="AB5" s="17">
        <v>0.99</v>
      </c>
      <c r="AC5" s="24">
        <f t="shared" si="0"/>
        <v>0.9860000000000001</v>
      </c>
      <c r="AD5" s="24">
        <f>(1.108+1.093+1.094+1.092)/4</f>
        <v>1.0967500000000001</v>
      </c>
      <c r="AG5" s="4" t="s">
        <v>58</v>
      </c>
      <c r="AH5" s="27">
        <v>0.14950920245398772</v>
      </c>
      <c r="AI5" s="15">
        <v>0.39200000000000002</v>
      </c>
      <c r="AJ5" s="16">
        <v>0.39800000000000002</v>
      </c>
      <c r="AK5" s="17">
        <v>0.40200000000000002</v>
      </c>
      <c r="AL5" s="24">
        <f t="shared" si="1"/>
        <v>0.39733333333333337</v>
      </c>
      <c r="AM5" s="24">
        <f t="shared" si="2"/>
        <v>1.10425</v>
      </c>
    </row>
    <row r="6" spans="1:40" x14ac:dyDescent="0.35">
      <c r="A6" s="30" t="s">
        <v>12</v>
      </c>
      <c r="C6" t="s">
        <v>0</v>
      </c>
      <c r="F6" s="32"/>
      <c r="G6" s="21"/>
      <c r="H6" s="21"/>
      <c r="L6">
        <f>0.0396/20</f>
        <v>1.98E-3</v>
      </c>
      <c r="M6" s="15">
        <v>0.88300000000000001</v>
      </c>
      <c r="N6" s="16">
        <v>0.88200000000000001</v>
      </c>
      <c r="O6" s="17">
        <v>0.88100000000000001</v>
      </c>
      <c r="P6" s="24">
        <f t="shared" ref="P6:P8" si="4">AVERAGE(M6:O6)</f>
        <v>0.88200000000000001</v>
      </c>
      <c r="Q6" s="24">
        <f t="shared" si="3"/>
        <v>1.34</v>
      </c>
      <c r="R6" s="24"/>
      <c r="X6" s="4"/>
      <c r="Y6" s="27">
        <v>0.14855932203389832</v>
      </c>
      <c r="Z6" s="15">
        <v>0.98099999999999998</v>
      </c>
      <c r="AA6" s="16">
        <v>0.98799999999999999</v>
      </c>
      <c r="AB6" s="17">
        <v>0.97199999999999998</v>
      </c>
      <c r="AC6" s="24">
        <f t="shared" si="0"/>
        <v>0.98033333333333328</v>
      </c>
      <c r="AD6" s="24">
        <f>(1.108+1.093+1.094+1.092)/4</f>
        <v>1.0967500000000001</v>
      </c>
      <c r="AG6" s="4"/>
      <c r="AH6" s="27">
        <v>0.14860122699386505</v>
      </c>
      <c r="AI6" s="15">
        <v>0.40500000000000003</v>
      </c>
      <c r="AJ6" s="16">
        <v>0.40600000000000003</v>
      </c>
      <c r="AK6" s="17">
        <v>0.41799999999999998</v>
      </c>
      <c r="AL6" s="24">
        <f t="shared" si="1"/>
        <v>0.40966666666666668</v>
      </c>
      <c r="AM6" s="24">
        <f t="shared" si="2"/>
        <v>1.10425</v>
      </c>
    </row>
    <row r="7" spans="1:40" x14ac:dyDescent="0.35">
      <c r="A7" s="33" t="s">
        <v>13</v>
      </c>
      <c r="B7" s="51" t="s">
        <v>44</v>
      </c>
      <c r="C7" s="31">
        <v>1</v>
      </c>
      <c r="D7" s="31">
        <v>2</v>
      </c>
      <c r="E7" s="31">
        <v>3</v>
      </c>
      <c r="F7" s="34" t="s">
        <v>15</v>
      </c>
      <c r="G7" s="31" t="s">
        <v>16</v>
      </c>
      <c r="H7" s="35" t="s">
        <v>17</v>
      </c>
      <c r="K7" t="s">
        <v>52</v>
      </c>
      <c r="L7">
        <f>0.0439/20</f>
        <v>2.1949999999999999E-3</v>
      </c>
      <c r="M7" s="15">
        <v>0.83199999999999996</v>
      </c>
      <c r="N7" s="16">
        <v>0.81399999999999995</v>
      </c>
      <c r="O7" s="17">
        <v>0.81799999999999995</v>
      </c>
      <c r="P7" s="24">
        <f t="shared" si="4"/>
        <v>0.82133333333333336</v>
      </c>
      <c r="Q7" s="24">
        <f t="shared" si="3"/>
        <v>1.34</v>
      </c>
      <c r="R7" s="24"/>
      <c r="X7" s="4" t="s">
        <v>33</v>
      </c>
      <c r="Y7" s="27">
        <v>0.14638014527845039</v>
      </c>
      <c r="Z7" s="15">
        <v>0.19500000000000001</v>
      </c>
      <c r="AA7" s="16">
        <v>0.182</v>
      </c>
      <c r="AB7" s="17">
        <v>0.20499999999999999</v>
      </c>
      <c r="AC7" s="24">
        <f t="shared" si="0"/>
        <v>0.19399999999999998</v>
      </c>
      <c r="AD7" s="24">
        <f>(1.07+1.084+1.071+1.083)/4</f>
        <v>1.077</v>
      </c>
      <c r="AF7" t="s">
        <v>24</v>
      </c>
      <c r="AG7" s="4" t="s">
        <v>39</v>
      </c>
      <c r="AH7" s="27">
        <v>0.14788957055214721</v>
      </c>
      <c r="AI7" s="15">
        <v>0.40699999999999997</v>
      </c>
      <c r="AJ7" s="16">
        <v>0.42399999999999999</v>
      </c>
      <c r="AK7" s="17">
        <v>0.44800000000000001</v>
      </c>
      <c r="AL7" s="24">
        <f t="shared" si="1"/>
        <v>0.42633333333333329</v>
      </c>
      <c r="AM7" s="24">
        <f t="shared" ref="AM7:AM10" si="5">(1.07+1.084+1.071+1.083)/4</f>
        <v>1.077</v>
      </c>
    </row>
    <row r="8" spans="1:40" x14ac:dyDescent="0.35">
      <c r="A8" s="30">
        <v>0.05</v>
      </c>
      <c r="B8" s="39">
        <f t="shared" ref="B8:B13" si="6">A8*1000/250.29</f>
        <v>0.19976826880818252</v>
      </c>
      <c r="C8">
        <v>1.141</v>
      </c>
      <c r="D8">
        <v>1.147</v>
      </c>
      <c r="E8">
        <v>1.145</v>
      </c>
      <c r="F8" s="36">
        <f>(1.368+1.398+1.405+1.397)/4</f>
        <v>1.3920000000000001</v>
      </c>
      <c r="G8" s="24">
        <f t="shared" ref="G8:G13" si="7">AVERAGE(C8:E8)</f>
        <v>1.1443333333333334</v>
      </c>
      <c r="H8" s="37">
        <f t="shared" ref="H8:H13" si="8">((F8-G8)/F8)*100</f>
        <v>17.792145593869733</v>
      </c>
      <c r="L8">
        <f>0.0439/20</f>
        <v>2.1949999999999999E-3</v>
      </c>
      <c r="M8" s="15">
        <v>0.80600000000000005</v>
      </c>
      <c r="N8" s="16">
        <v>0.81599999999999995</v>
      </c>
      <c r="O8" s="17">
        <v>0.80900000000000005</v>
      </c>
      <c r="P8" s="24">
        <f t="shared" si="4"/>
        <v>0.81033333333333335</v>
      </c>
      <c r="Q8" s="24">
        <f t="shared" si="3"/>
        <v>1.34</v>
      </c>
      <c r="R8" s="24"/>
      <c r="X8" s="4"/>
      <c r="Y8" s="27">
        <v>0.14541162227602908</v>
      </c>
      <c r="Z8" s="15">
        <v>0.16700000000000001</v>
      </c>
      <c r="AA8" s="16">
        <v>0.16700000000000001</v>
      </c>
      <c r="AB8" s="17">
        <v>0.19400000000000001</v>
      </c>
      <c r="AC8" s="24">
        <f t="shared" si="0"/>
        <v>0.17600000000000002</v>
      </c>
      <c r="AD8" s="24">
        <f t="shared" ref="AD8:AD14" si="9">(1.07+1.084+1.071+1.083)/4</f>
        <v>1.077</v>
      </c>
      <c r="AG8" s="4"/>
      <c r="AH8" s="27">
        <v>0.14804907975460121</v>
      </c>
      <c r="AI8" s="15">
        <v>0.40200000000000002</v>
      </c>
      <c r="AJ8" s="16">
        <v>0.437</v>
      </c>
      <c r="AK8" s="17">
        <v>0.38400000000000001</v>
      </c>
      <c r="AL8" s="24">
        <f t="shared" si="1"/>
        <v>0.40766666666666662</v>
      </c>
      <c r="AM8" s="24">
        <f t="shared" si="5"/>
        <v>1.077</v>
      </c>
    </row>
    <row r="9" spans="1:40" x14ac:dyDescent="0.35">
      <c r="A9" s="30">
        <v>7.4999999999999997E-2</v>
      </c>
      <c r="B9" s="39">
        <f t="shared" si="6"/>
        <v>0.29965240321227377</v>
      </c>
      <c r="C9">
        <v>1.022</v>
      </c>
      <c r="D9">
        <v>1.028</v>
      </c>
      <c r="E9">
        <v>1.0229999999999999</v>
      </c>
      <c r="F9" s="36">
        <f t="shared" ref="F9:F13" si="10">(1.368+1.398+1.405+1.397)/4</f>
        <v>1.3920000000000001</v>
      </c>
      <c r="G9" s="24">
        <f t="shared" si="7"/>
        <v>1.0243333333333331</v>
      </c>
      <c r="H9" s="37">
        <f t="shared" si="8"/>
        <v>26.412835249042171</v>
      </c>
      <c r="K9" t="s">
        <v>53</v>
      </c>
      <c r="L9">
        <f>0.0034/20</f>
        <v>1.6999999999999999E-4</v>
      </c>
      <c r="M9" s="12">
        <v>0.58699999999999997</v>
      </c>
      <c r="N9" s="13">
        <v>0.57899999999999996</v>
      </c>
      <c r="O9" s="14"/>
      <c r="P9" s="24">
        <f>AVERAGE(M9:O9)</f>
        <v>0.58299999999999996</v>
      </c>
      <c r="Q9" s="24">
        <f t="shared" ref="Q9:Q16" si="11">(1.022+1.024+1.008+1.031)/4</f>
        <v>1.02125</v>
      </c>
      <c r="R9" s="24"/>
      <c r="X9" s="4" t="s">
        <v>33</v>
      </c>
      <c r="Y9" s="27">
        <v>0.14552058111380145</v>
      </c>
      <c r="Z9" s="15">
        <v>0.21099999999999999</v>
      </c>
      <c r="AA9" s="16">
        <v>0.20100000000000001</v>
      </c>
      <c r="AB9" s="17">
        <v>0.18</v>
      </c>
      <c r="AC9" s="24">
        <f t="shared" si="0"/>
        <v>0.19733333333333336</v>
      </c>
      <c r="AD9" s="24">
        <f t="shared" si="9"/>
        <v>1.077</v>
      </c>
      <c r="AF9" t="s">
        <v>24</v>
      </c>
      <c r="AG9" s="4" t="s">
        <v>39</v>
      </c>
      <c r="AH9" s="27">
        <v>0.14877300613496933</v>
      </c>
      <c r="AI9" s="15">
        <v>0.47199999999999998</v>
      </c>
      <c r="AJ9" s="16">
        <v>0.47599999999999998</v>
      </c>
      <c r="AK9" s="17">
        <v>0.47899999999999998</v>
      </c>
      <c r="AL9" s="24">
        <f t="shared" si="1"/>
        <v>0.47566666666666668</v>
      </c>
      <c r="AM9" s="24">
        <f t="shared" si="5"/>
        <v>1.077</v>
      </c>
    </row>
    <row r="10" spans="1:40" x14ac:dyDescent="0.35">
      <c r="A10" s="30">
        <v>0.1</v>
      </c>
      <c r="B10" s="39">
        <f t="shared" si="6"/>
        <v>0.39953653761636504</v>
      </c>
      <c r="C10">
        <v>0.88100000000000001</v>
      </c>
      <c r="D10">
        <v>0.88300000000000001</v>
      </c>
      <c r="E10">
        <v>0.88100000000000001</v>
      </c>
      <c r="F10" s="36">
        <f t="shared" si="10"/>
        <v>1.3920000000000001</v>
      </c>
      <c r="G10" s="24">
        <f t="shared" si="7"/>
        <v>0.88166666666666671</v>
      </c>
      <c r="H10" s="37">
        <f t="shared" si="8"/>
        <v>36.661877394636015</v>
      </c>
      <c r="L10">
        <f>0.0034/10</f>
        <v>3.3999999999999997E-4</v>
      </c>
      <c r="M10" s="15">
        <v>0.20100000000000001</v>
      </c>
      <c r="N10" s="16">
        <v>0.23200000000000001</v>
      </c>
      <c r="O10" s="17">
        <v>0.192</v>
      </c>
      <c r="P10" s="24">
        <f t="shared" ref="P10:P11" si="12">AVERAGE(M10:O10)</f>
        <v>0.20833333333333334</v>
      </c>
      <c r="Q10" s="24">
        <f t="shared" si="11"/>
        <v>1.02125</v>
      </c>
      <c r="R10" s="24"/>
      <c r="X10" s="4"/>
      <c r="Y10" s="27">
        <v>0.14579903147699758</v>
      </c>
      <c r="Z10" s="15">
        <v>0.191</v>
      </c>
      <c r="AA10" s="16">
        <v>0.18099999999999999</v>
      </c>
      <c r="AB10" s="17">
        <v>0.17499999999999999</v>
      </c>
      <c r="AC10" s="24">
        <f t="shared" si="0"/>
        <v>0.18233333333333332</v>
      </c>
      <c r="AD10" s="24">
        <f t="shared" si="9"/>
        <v>1.077</v>
      </c>
      <c r="AG10" s="4"/>
      <c r="AH10" s="27">
        <v>0.14836809815950922</v>
      </c>
      <c r="AI10" s="15">
        <v>0.42899999999999999</v>
      </c>
      <c r="AJ10" s="16">
        <v>0.42499999999999999</v>
      </c>
      <c r="AK10" s="17">
        <v>0.42299999999999999</v>
      </c>
      <c r="AL10" s="24">
        <f t="shared" si="1"/>
        <v>0.42566666666666664</v>
      </c>
      <c r="AM10" s="24">
        <f t="shared" si="5"/>
        <v>1.077</v>
      </c>
    </row>
    <row r="11" spans="1:40" x14ac:dyDescent="0.35">
      <c r="A11" s="30">
        <v>0.125</v>
      </c>
      <c r="B11" s="39">
        <f t="shared" si="6"/>
        <v>0.49942067202045631</v>
      </c>
      <c r="C11">
        <v>0.78900000000000003</v>
      </c>
      <c r="D11">
        <v>0.78800000000000003</v>
      </c>
      <c r="E11">
        <v>0.79100000000000004</v>
      </c>
      <c r="F11" s="36">
        <f t="shared" si="10"/>
        <v>1.3920000000000001</v>
      </c>
      <c r="G11" s="24">
        <f t="shared" si="7"/>
        <v>0.78933333333333333</v>
      </c>
      <c r="H11" s="37">
        <f t="shared" si="8"/>
        <v>43.295019157088127</v>
      </c>
      <c r="K11" t="s">
        <v>54</v>
      </c>
      <c r="L11">
        <f>0.002/10</f>
        <v>2.0000000000000001E-4</v>
      </c>
      <c r="M11" s="15">
        <v>0.53400000000000003</v>
      </c>
      <c r="N11" s="16">
        <v>0.55500000000000005</v>
      </c>
      <c r="O11" s="17">
        <v>0.54700000000000004</v>
      </c>
      <c r="P11" s="24">
        <f t="shared" si="12"/>
        <v>0.54533333333333334</v>
      </c>
      <c r="Q11" s="24">
        <f t="shared" si="11"/>
        <v>1.02125</v>
      </c>
      <c r="R11" s="24"/>
      <c r="X11" s="4" t="s">
        <v>32</v>
      </c>
      <c r="Y11" s="27">
        <v>0.14582324455205811</v>
      </c>
      <c r="Z11" s="15">
        <v>0.69299999999999995</v>
      </c>
      <c r="AA11" s="16">
        <v>0.70099999999999996</v>
      </c>
      <c r="AB11" s="17">
        <v>0.70799999999999996</v>
      </c>
      <c r="AC11" s="24">
        <f t="shared" si="0"/>
        <v>0.70066666666666666</v>
      </c>
      <c r="AD11" s="24">
        <f t="shared" si="9"/>
        <v>1.077</v>
      </c>
      <c r="AF11" t="s">
        <v>24</v>
      </c>
      <c r="AG11" s="4" t="s">
        <v>38</v>
      </c>
      <c r="AH11" s="27">
        <v>0.1488711656441718</v>
      </c>
      <c r="AI11" s="15">
        <v>0.83899999999999997</v>
      </c>
      <c r="AJ11" s="16">
        <v>0.82</v>
      </c>
      <c r="AK11" s="17">
        <v>0.81899999999999995</v>
      </c>
      <c r="AL11" s="24">
        <f t="shared" si="1"/>
        <v>0.82599999999999996</v>
      </c>
      <c r="AM11" s="36">
        <f t="shared" ref="AM11:AM14" si="13">(1.368+1.398+1.405+1.397)/4</f>
        <v>1.3920000000000001</v>
      </c>
    </row>
    <row r="12" spans="1:40" x14ac:dyDescent="0.35">
      <c r="A12" s="30">
        <v>0.15</v>
      </c>
      <c r="B12" s="39">
        <f t="shared" si="6"/>
        <v>0.59930480642454753</v>
      </c>
      <c r="C12">
        <v>0.65100000000000002</v>
      </c>
      <c r="D12">
        <v>0.65900000000000003</v>
      </c>
      <c r="E12" s="24">
        <v>0.65700000000000003</v>
      </c>
      <c r="F12" s="36">
        <f>(1.368+1.398+1.405+1.397)/4</f>
        <v>1.3920000000000001</v>
      </c>
      <c r="G12" s="24">
        <f t="shared" si="7"/>
        <v>0.65566666666666673</v>
      </c>
      <c r="H12" s="37">
        <f t="shared" si="8"/>
        <v>52.897509578544067</v>
      </c>
      <c r="L12">
        <f>0.002/10</f>
        <v>2.0000000000000001E-4</v>
      </c>
      <c r="M12" s="15">
        <v>0.53400000000000003</v>
      </c>
      <c r="N12" s="16">
        <v>0.55600000000000005</v>
      </c>
      <c r="O12" s="17">
        <v>0.55000000000000004</v>
      </c>
      <c r="P12" s="24">
        <f>AVERAGE(M12:O12)</f>
        <v>0.54666666666666675</v>
      </c>
      <c r="Q12" s="24">
        <f t="shared" si="11"/>
        <v>1.02125</v>
      </c>
      <c r="R12" s="24"/>
      <c r="X12" s="4"/>
      <c r="Y12" s="27">
        <v>0.14584745762711865</v>
      </c>
      <c r="Z12" s="15">
        <v>0.69299999999999995</v>
      </c>
      <c r="AA12" s="16">
        <v>0.70299999999999996</v>
      </c>
      <c r="AB12" s="17">
        <v>0.69499999999999995</v>
      </c>
      <c r="AC12" s="24">
        <f t="shared" si="0"/>
        <v>0.69699999999999995</v>
      </c>
      <c r="AD12" s="24">
        <f t="shared" si="9"/>
        <v>1.077</v>
      </c>
      <c r="AG12" s="4"/>
      <c r="AH12" s="27">
        <v>0.14757055214723927</v>
      </c>
      <c r="AI12" s="15">
        <v>0.89600000000000002</v>
      </c>
      <c r="AJ12" s="16">
        <v>0.89700000000000002</v>
      </c>
      <c r="AK12" s="17">
        <v>0.89800000000000002</v>
      </c>
      <c r="AL12" s="24">
        <f t="shared" si="1"/>
        <v>0.89700000000000013</v>
      </c>
      <c r="AM12" s="36">
        <f t="shared" si="13"/>
        <v>1.3920000000000001</v>
      </c>
    </row>
    <row r="13" spans="1:40" x14ac:dyDescent="0.35">
      <c r="A13" s="30">
        <v>0.17499999999999999</v>
      </c>
      <c r="B13" s="39">
        <f t="shared" si="6"/>
        <v>0.69918894082863881</v>
      </c>
      <c r="C13">
        <v>0.54200000000000004</v>
      </c>
      <c r="D13">
        <v>0.56599999999999995</v>
      </c>
      <c r="E13">
        <v>0.55800000000000005</v>
      </c>
      <c r="F13" s="36">
        <f t="shared" si="10"/>
        <v>1.3920000000000001</v>
      </c>
      <c r="G13" s="24">
        <f t="shared" si="7"/>
        <v>0.55533333333333335</v>
      </c>
      <c r="H13" s="37">
        <f t="shared" si="8"/>
        <v>60.105363984674334</v>
      </c>
      <c r="K13" t="s">
        <v>55</v>
      </c>
      <c r="L13">
        <f>0.0026/10</f>
        <v>2.5999999999999998E-4</v>
      </c>
      <c r="M13" s="12">
        <v>0.39100000000000001</v>
      </c>
      <c r="N13" s="13">
        <v>0.39200000000000002</v>
      </c>
      <c r="O13" s="14">
        <v>0.39800000000000002</v>
      </c>
      <c r="P13" s="24">
        <f>AVERAGE(M13:O13)</f>
        <v>0.39366666666666666</v>
      </c>
      <c r="Q13" s="24">
        <f t="shared" si="11"/>
        <v>1.02125</v>
      </c>
      <c r="R13" s="24"/>
      <c r="X13" s="4" t="s">
        <v>32</v>
      </c>
      <c r="Y13" s="27">
        <v>0.14749394673123487</v>
      </c>
      <c r="Z13" s="15">
        <v>0.70199999999999996</v>
      </c>
      <c r="AA13" s="16">
        <v>0.68400000000000005</v>
      </c>
      <c r="AB13" s="17">
        <v>0.70799999999999996</v>
      </c>
      <c r="AC13" s="24">
        <f t="shared" si="0"/>
        <v>0.69800000000000006</v>
      </c>
      <c r="AD13" s="24">
        <f t="shared" si="9"/>
        <v>1.077</v>
      </c>
      <c r="AF13" t="s">
        <v>24</v>
      </c>
      <c r="AG13" s="4" t="s">
        <v>38</v>
      </c>
      <c r="AH13" s="27">
        <v>0.14948466257668711</v>
      </c>
      <c r="AI13" s="15">
        <v>0.88</v>
      </c>
      <c r="AJ13" s="16">
        <v>0.89400000000000002</v>
      </c>
      <c r="AK13" s="17">
        <v>0.82599999999999996</v>
      </c>
      <c r="AL13" s="24">
        <f t="shared" si="1"/>
        <v>0.8666666666666667</v>
      </c>
      <c r="AM13" s="36">
        <f t="shared" si="13"/>
        <v>1.3920000000000001</v>
      </c>
    </row>
    <row r="14" spans="1:40" x14ac:dyDescent="0.35">
      <c r="L14">
        <f>0.0026/10</f>
        <v>2.5999999999999998E-4</v>
      </c>
      <c r="M14" s="15">
        <v>0.39700000000000002</v>
      </c>
      <c r="N14" s="16">
        <v>0.38</v>
      </c>
      <c r="O14" s="17">
        <v>0.39500000000000002</v>
      </c>
      <c r="P14" s="24">
        <f t="shared" ref="P14:P15" si="14">AVERAGE(M14:O14)</f>
        <v>0.39066666666666672</v>
      </c>
      <c r="Q14" s="24">
        <f t="shared" si="11"/>
        <v>1.02125</v>
      </c>
      <c r="R14" s="24"/>
      <c r="X14" s="4"/>
      <c r="Y14" s="27">
        <v>0.14582324455205811</v>
      </c>
      <c r="Z14" s="15">
        <v>0.71299999999999997</v>
      </c>
      <c r="AA14" s="16">
        <v>0.70099999999999996</v>
      </c>
      <c r="AB14" s="17">
        <v>0.69499999999999995</v>
      </c>
      <c r="AC14" s="24">
        <f t="shared" si="0"/>
        <v>0.70299999999999996</v>
      </c>
      <c r="AD14" s="24">
        <f t="shared" si="9"/>
        <v>1.077</v>
      </c>
      <c r="AG14" s="4"/>
      <c r="AH14" s="27">
        <v>0.14733742331288344</v>
      </c>
      <c r="AI14" s="15">
        <v>0.87</v>
      </c>
      <c r="AJ14" s="16">
        <v>0.89</v>
      </c>
      <c r="AK14" s="17">
        <v>0.86199999999999999</v>
      </c>
      <c r="AL14" s="24">
        <f t="shared" si="1"/>
        <v>0.874</v>
      </c>
      <c r="AM14" s="36">
        <f t="shared" si="13"/>
        <v>1.3920000000000001</v>
      </c>
    </row>
    <row r="15" spans="1:40" x14ac:dyDescent="0.35">
      <c r="K15" t="s">
        <v>56</v>
      </c>
      <c r="L15">
        <f>0.0025/10</f>
        <v>2.5000000000000001E-4</v>
      </c>
      <c r="M15" s="15">
        <v>0.437</v>
      </c>
      <c r="N15" s="16">
        <v>0.42899999999999999</v>
      </c>
      <c r="O15" s="17">
        <v>0.39700000000000002</v>
      </c>
      <c r="P15" s="24">
        <f t="shared" si="14"/>
        <v>0.42099999999999999</v>
      </c>
      <c r="Q15" s="24">
        <f t="shared" si="11"/>
        <v>1.02125</v>
      </c>
      <c r="R15" s="24"/>
      <c r="X15" s="4" t="s">
        <v>35</v>
      </c>
      <c r="Y15" s="27">
        <v>0.14864406779661019</v>
      </c>
      <c r="Z15" s="15">
        <v>0.307</v>
      </c>
      <c r="AA15" s="16">
        <v>0.28299999999999997</v>
      </c>
      <c r="AB15" s="17">
        <v>0.28399999999999997</v>
      </c>
      <c r="AC15" s="24">
        <f t="shared" si="0"/>
        <v>0.29133333333333328</v>
      </c>
      <c r="AD15" s="24">
        <f t="shared" ref="AD15:AD22" si="15">(1.07+1.084+1.071+1.083)/4</f>
        <v>1.077</v>
      </c>
      <c r="AF15" t="s">
        <v>24</v>
      </c>
      <c r="AG15" s="4" t="s">
        <v>41</v>
      </c>
      <c r="AH15" s="27">
        <v>0.14884662576687116</v>
      </c>
      <c r="AI15" s="15">
        <v>0.46</v>
      </c>
      <c r="AJ15" s="16">
        <v>0.45700000000000002</v>
      </c>
      <c r="AK15" s="17">
        <v>0.45</v>
      </c>
      <c r="AL15" s="24">
        <f t="shared" si="1"/>
        <v>0.45566666666666666</v>
      </c>
      <c r="AM15" s="24">
        <f t="shared" ref="AM15:AM22" si="16">(1.07+1.084+1.071+1.083)/4</f>
        <v>1.077</v>
      </c>
    </row>
    <row r="16" spans="1:40" x14ac:dyDescent="0.35">
      <c r="L16">
        <f>0.0025/10</f>
        <v>2.5000000000000001E-4</v>
      </c>
      <c r="M16" s="15">
        <v>0.41199999999999998</v>
      </c>
      <c r="N16" s="16">
        <v>0.40200000000000002</v>
      </c>
      <c r="O16" s="17">
        <v>0.38500000000000001</v>
      </c>
      <c r="P16" s="24">
        <f>AVERAGE(M16:O16)</f>
        <v>0.39966666666666667</v>
      </c>
      <c r="Q16" s="24">
        <f t="shared" si="11"/>
        <v>1.02125</v>
      </c>
      <c r="R16" s="24"/>
      <c r="X16" s="4"/>
      <c r="Y16" s="4">
        <v>0.14542372881355933</v>
      </c>
      <c r="Z16" s="7">
        <v>0.28199999999999997</v>
      </c>
      <c r="AA16" s="16">
        <v>0.27100000000000002</v>
      </c>
      <c r="AB16" s="17">
        <v>0.28299999999999997</v>
      </c>
      <c r="AC16" s="24">
        <f t="shared" si="0"/>
        <v>0.27866666666666662</v>
      </c>
      <c r="AD16" s="24">
        <f t="shared" si="15"/>
        <v>1.077</v>
      </c>
      <c r="AG16" s="4"/>
      <c r="AH16" s="4">
        <v>0.14763190184049083</v>
      </c>
      <c r="AI16" s="7">
        <v>0.45500000000000002</v>
      </c>
      <c r="AJ16" s="16">
        <v>0.44800000000000001</v>
      </c>
      <c r="AK16" s="17">
        <v>0.45500000000000002</v>
      </c>
      <c r="AL16" s="24">
        <f t="shared" si="1"/>
        <v>0.45266666666666672</v>
      </c>
      <c r="AM16" s="24">
        <f t="shared" si="16"/>
        <v>1.077</v>
      </c>
    </row>
    <row r="17" spans="1:39" x14ac:dyDescent="0.35">
      <c r="K17" t="s">
        <v>57</v>
      </c>
      <c r="L17" s="54">
        <v>9.0000000000000006E-5</v>
      </c>
      <c r="M17" s="29">
        <v>0.46899999999999997</v>
      </c>
      <c r="N17" s="29">
        <v>0.45400000000000001</v>
      </c>
      <c r="O17" s="29">
        <v>0.47099999999999997</v>
      </c>
      <c r="P17" s="55">
        <f>AVERAGE(M17:O17)</f>
        <v>0.46466666666666673</v>
      </c>
      <c r="Q17" s="55">
        <f>(1.33+1.335+1.349+1.346)/4</f>
        <v>1.34</v>
      </c>
      <c r="R17" s="55"/>
      <c r="S17" s="56"/>
      <c r="T17" s="56"/>
      <c r="X17" s="4" t="s">
        <v>35</v>
      </c>
      <c r="Y17" s="27">
        <v>0.14548426150121066</v>
      </c>
      <c r="Z17" s="15">
        <v>0.307</v>
      </c>
      <c r="AA17" s="16">
        <v>0.33100000000000002</v>
      </c>
      <c r="AB17" s="17">
        <v>0.316</v>
      </c>
      <c r="AC17" s="24">
        <f t="shared" si="0"/>
        <v>0.318</v>
      </c>
      <c r="AD17" s="24">
        <f t="shared" si="15"/>
        <v>1.077</v>
      </c>
      <c r="AF17" t="s">
        <v>24</v>
      </c>
      <c r="AG17" s="4" t="s">
        <v>41</v>
      </c>
      <c r="AH17" s="27">
        <v>0.14786503067484663</v>
      </c>
      <c r="AI17" s="15">
        <v>0.42699999999999999</v>
      </c>
      <c r="AJ17" s="16">
        <v>0.40400000000000003</v>
      </c>
      <c r="AK17" s="17">
        <v>0.434</v>
      </c>
      <c r="AL17" s="24">
        <f t="shared" ref="AL17:AL38" si="17">AVERAGE(AI17:AK17)</f>
        <v>0.42166666666666663</v>
      </c>
      <c r="AM17" s="24">
        <f t="shared" si="16"/>
        <v>1.077</v>
      </c>
    </row>
    <row r="18" spans="1:39" x14ac:dyDescent="0.35">
      <c r="L18" s="29">
        <v>8.9999999999999992E-5</v>
      </c>
      <c r="M18" s="29">
        <v>0.45100000000000001</v>
      </c>
      <c r="N18" s="29">
        <v>0.46300000000000002</v>
      </c>
      <c r="O18" s="29">
        <v>0.45600000000000002</v>
      </c>
      <c r="P18" s="55">
        <f t="shared" ref="P18:P20" si="18">AVERAGE(M18:O18)</f>
        <v>0.45666666666666672</v>
      </c>
      <c r="Q18" s="55">
        <f t="shared" ref="Q18:Q20" si="19">(1.33+1.335+1.349+1.346)/4</f>
        <v>1.34</v>
      </c>
      <c r="R18" s="55"/>
      <c r="S18" s="56"/>
      <c r="T18" s="56"/>
      <c r="X18" s="4"/>
      <c r="Y18" s="27">
        <v>0.14543583535108959</v>
      </c>
      <c r="Z18" s="15">
        <v>0.29099999999999998</v>
      </c>
      <c r="AA18" s="16">
        <v>0.28100000000000003</v>
      </c>
      <c r="AB18" s="17">
        <v>0.31</v>
      </c>
      <c r="AC18" s="24">
        <f t="shared" si="0"/>
        <v>0.29400000000000004</v>
      </c>
      <c r="AD18" s="24">
        <f t="shared" si="15"/>
        <v>1.077</v>
      </c>
      <c r="AG18" s="4"/>
      <c r="AH18" s="27">
        <v>0.14814723926380369</v>
      </c>
      <c r="AI18" s="15">
        <v>0.45</v>
      </c>
      <c r="AJ18" s="16">
        <v>0.44600000000000001</v>
      </c>
      <c r="AK18" s="17">
        <v>0.44800000000000001</v>
      </c>
      <c r="AL18" s="24">
        <f t="shared" si="17"/>
        <v>0.44800000000000001</v>
      </c>
      <c r="AM18" s="24">
        <f t="shared" si="16"/>
        <v>1.077</v>
      </c>
    </row>
    <row r="19" spans="1:39" x14ac:dyDescent="0.35">
      <c r="K19" t="s">
        <v>57</v>
      </c>
      <c r="L19">
        <v>8.0000000000000007E-5</v>
      </c>
      <c r="M19">
        <v>0.55900000000000005</v>
      </c>
      <c r="N19">
        <v>0.54200000000000004</v>
      </c>
      <c r="O19">
        <v>0.57299999999999995</v>
      </c>
      <c r="P19" s="24">
        <f t="shared" si="18"/>
        <v>0.55799999999999994</v>
      </c>
      <c r="Q19" s="24">
        <f t="shared" si="19"/>
        <v>1.34</v>
      </c>
      <c r="R19" s="24"/>
      <c r="X19" s="4" t="s">
        <v>35</v>
      </c>
      <c r="Y19" s="27">
        <v>0.1469491525423729</v>
      </c>
      <c r="Z19" s="15">
        <v>0.36699999999999999</v>
      </c>
      <c r="AA19" s="16">
        <v>0.36699999999999999</v>
      </c>
      <c r="AB19" s="17">
        <v>0.33100000000000002</v>
      </c>
      <c r="AC19" s="24">
        <f t="shared" si="0"/>
        <v>0.35499999999999998</v>
      </c>
      <c r="AD19" s="24">
        <f t="shared" si="15"/>
        <v>1.077</v>
      </c>
      <c r="AF19" t="s">
        <v>24</v>
      </c>
      <c r="AG19" s="4" t="s">
        <v>41</v>
      </c>
      <c r="AH19" s="27">
        <v>0.14923926380368097</v>
      </c>
      <c r="AI19" s="15">
        <v>0.45</v>
      </c>
      <c r="AJ19" s="16">
        <v>0.41199999999999998</v>
      </c>
      <c r="AK19" s="17">
        <v>0.42899999999999999</v>
      </c>
      <c r="AL19" s="24">
        <f t="shared" si="17"/>
        <v>0.43033333333333329</v>
      </c>
      <c r="AM19" s="24">
        <f t="shared" si="16"/>
        <v>1.077</v>
      </c>
    </row>
    <row r="20" spans="1:39" x14ac:dyDescent="0.35">
      <c r="L20">
        <v>8.0000000000000007E-5</v>
      </c>
      <c r="M20">
        <v>0.55100000000000005</v>
      </c>
      <c r="N20">
        <v>0.55900000000000005</v>
      </c>
      <c r="O20">
        <v>0.56699999999999995</v>
      </c>
      <c r="P20" s="24">
        <f t="shared" si="18"/>
        <v>0.55900000000000005</v>
      </c>
      <c r="Q20" s="24">
        <f t="shared" si="19"/>
        <v>1.34</v>
      </c>
      <c r="R20" s="24"/>
      <c r="X20" s="4"/>
      <c r="Y20" s="27">
        <v>0.14584745762711865</v>
      </c>
      <c r="Z20" s="15">
        <v>0.36499999999999999</v>
      </c>
      <c r="AA20" s="16">
        <v>0.34799999999999998</v>
      </c>
      <c r="AB20" s="17">
        <v>0.34599999999999997</v>
      </c>
      <c r="AC20" s="24">
        <f t="shared" si="0"/>
        <v>0.35299999999999998</v>
      </c>
      <c r="AD20" s="24">
        <f t="shared" si="15"/>
        <v>1.077</v>
      </c>
      <c r="AG20" s="4"/>
      <c r="AH20" s="27">
        <v>0.14759509202453988</v>
      </c>
      <c r="AI20" s="15">
        <v>0.45300000000000001</v>
      </c>
      <c r="AJ20" s="16">
        <v>0.49399999999999999</v>
      </c>
      <c r="AK20" s="17">
        <v>0.44800000000000001</v>
      </c>
      <c r="AL20" s="24">
        <f t="shared" si="17"/>
        <v>0.46500000000000002</v>
      </c>
      <c r="AM20" s="24">
        <f t="shared" si="16"/>
        <v>1.077</v>
      </c>
    </row>
    <row r="21" spans="1:39" x14ac:dyDescent="0.35">
      <c r="X21" s="4" t="s">
        <v>35</v>
      </c>
      <c r="Y21" s="27">
        <v>0.14510895883777242</v>
      </c>
      <c r="Z21" s="15">
        <v>0.39200000000000002</v>
      </c>
      <c r="AA21" s="16">
        <v>0.36799999999999999</v>
      </c>
      <c r="AB21" s="17">
        <v>0.377</v>
      </c>
      <c r="AC21" s="24">
        <f t="shared" si="0"/>
        <v>0.379</v>
      </c>
      <c r="AD21" s="24">
        <f t="shared" si="15"/>
        <v>1.077</v>
      </c>
      <c r="AF21" t="s">
        <v>24</v>
      </c>
      <c r="AG21" s="4" t="s">
        <v>41</v>
      </c>
      <c r="AH21" s="27">
        <v>0.1480245398773006</v>
      </c>
      <c r="AI21" s="15">
        <v>0.46</v>
      </c>
      <c r="AJ21" s="16">
        <v>0.45600000000000002</v>
      </c>
      <c r="AK21" s="17">
        <v>0.435</v>
      </c>
      <c r="AL21" s="24">
        <f t="shared" si="17"/>
        <v>0.45033333333333331</v>
      </c>
      <c r="AM21" s="24">
        <f t="shared" si="16"/>
        <v>1.077</v>
      </c>
    </row>
    <row r="22" spans="1:39" x14ac:dyDescent="0.35">
      <c r="X22" s="4"/>
      <c r="Y22" s="27">
        <v>0.14782082324455209</v>
      </c>
      <c r="Z22" s="15">
        <v>0.38900000000000001</v>
      </c>
      <c r="AA22" s="16">
        <v>0.38200000000000001</v>
      </c>
      <c r="AB22" s="17">
        <v>0.38100000000000001</v>
      </c>
      <c r="AC22" s="24">
        <f t="shared" si="0"/>
        <v>0.38400000000000006</v>
      </c>
      <c r="AD22" s="24">
        <f t="shared" si="15"/>
        <v>1.077</v>
      </c>
      <c r="AG22" s="4"/>
      <c r="AH22" s="27">
        <v>0.14780368098159508</v>
      </c>
      <c r="AI22" s="15">
        <v>0.48099999999999998</v>
      </c>
      <c r="AJ22" s="16">
        <v>0.47599999999999998</v>
      </c>
      <c r="AK22" s="17">
        <v>0.495</v>
      </c>
      <c r="AL22" s="24">
        <f t="shared" si="17"/>
        <v>0.48399999999999999</v>
      </c>
      <c r="AM22" s="24">
        <f t="shared" si="16"/>
        <v>1.077</v>
      </c>
    </row>
    <row r="23" spans="1:39" x14ac:dyDescent="0.35">
      <c r="X23" s="4" t="s">
        <v>34</v>
      </c>
      <c r="Y23" s="27">
        <v>0.14653753026634384</v>
      </c>
      <c r="Z23" s="15">
        <v>0.64700000000000002</v>
      </c>
      <c r="AA23" s="16">
        <v>0.65700000000000003</v>
      </c>
      <c r="AB23" s="17">
        <v>0.64300000000000002</v>
      </c>
      <c r="AC23" s="24">
        <f t="shared" si="0"/>
        <v>0.64900000000000002</v>
      </c>
      <c r="AD23" s="24">
        <f t="shared" ref="AD23:AD30" si="20">(1.108+1.093+1.094+1.092)/4</f>
        <v>1.0967500000000001</v>
      </c>
      <c r="AF23" t="s">
        <v>24</v>
      </c>
      <c r="AG23" s="4" t="s">
        <v>40</v>
      </c>
      <c r="AH23" s="27">
        <v>0.14853987730061347</v>
      </c>
      <c r="AI23" s="15">
        <v>0.873</v>
      </c>
      <c r="AJ23" s="16">
        <v>0.86399999999999999</v>
      </c>
      <c r="AK23" s="17">
        <v>0.89700000000000002</v>
      </c>
      <c r="AL23" s="24">
        <f t="shared" si="17"/>
        <v>0.87800000000000011</v>
      </c>
      <c r="AM23" s="36">
        <f t="shared" ref="AM23:AM30" si="21">(1.368+1.398+1.405+1.397)/4</f>
        <v>1.3920000000000001</v>
      </c>
    </row>
    <row r="24" spans="1:39" x14ac:dyDescent="0.35">
      <c r="X24" s="4"/>
      <c r="Y24" s="27">
        <v>0.14746973365617436</v>
      </c>
      <c r="Z24" s="15">
        <v>0.69299999999999995</v>
      </c>
      <c r="AA24" s="16">
        <v>0.71</v>
      </c>
      <c r="AB24" s="17">
        <v>0.70399999999999996</v>
      </c>
      <c r="AC24" s="24">
        <f t="shared" si="0"/>
        <v>0.70233333333333337</v>
      </c>
      <c r="AD24" s="24">
        <f t="shared" si="20"/>
        <v>1.0967500000000001</v>
      </c>
      <c r="AG24" s="4"/>
      <c r="AH24" s="27">
        <v>0.14808588957055216</v>
      </c>
      <c r="AI24" s="15">
        <v>0.89</v>
      </c>
      <c r="AJ24" s="16">
        <v>0.89400000000000002</v>
      </c>
      <c r="AK24" s="17">
        <v>0.89</v>
      </c>
      <c r="AL24" s="24">
        <f t="shared" si="17"/>
        <v>0.89133333333333331</v>
      </c>
      <c r="AM24" s="36">
        <f t="shared" si="21"/>
        <v>1.3920000000000001</v>
      </c>
    </row>
    <row r="25" spans="1:39" x14ac:dyDescent="0.35">
      <c r="X25" s="4" t="s">
        <v>34</v>
      </c>
      <c r="Y25" s="27">
        <v>0.14868038740920098</v>
      </c>
      <c r="Z25" s="15">
        <v>0.749</v>
      </c>
      <c r="AA25" s="16">
        <v>0.77200000000000002</v>
      </c>
      <c r="AB25" s="17">
        <v>0.77200000000000002</v>
      </c>
      <c r="AC25" s="24">
        <f t="shared" si="0"/>
        <v>0.76433333333333342</v>
      </c>
      <c r="AD25" s="24">
        <f t="shared" si="20"/>
        <v>1.0967500000000001</v>
      </c>
      <c r="AF25" t="s">
        <v>24</v>
      </c>
      <c r="AG25" s="4" t="s">
        <v>40</v>
      </c>
      <c r="AH25" s="27">
        <v>0.14839263803680983</v>
      </c>
      <c r="AI25" s="15">
        <v>0.86</v>
      </c>
      <c r="AJ25" s="16">
        <v>0.82599999999999996</v>
      </c>
      <c r="AK25" s="17">
        <v>0.81399999999999995</v>
      </c>
      <c r="AL25" s="24">
        <f t="shared" si="17"/>
        <v>0.83333333333333337</v>
      </c>
      <c r="AM25" s="36">
        <f t="shared" si="21"/>
        <v>1.3920000000000001</v>
      </c>
    </row>
    <row r="26" spans="1:39" x14ac:dyDescent="0.35">
      <c r="X26" s="4"/>
      <c r="Y26" s="27">
        <v>0.14824455205811138</v>
      </c>
      <c r="Z26" s="15">
        <v>0.70499999999999996</v>
      </c>
      <c r="AA26" s="16">
        <v>0.69899999999999995</v>
      </c>
      <c r="AB26" s="17">
        <v>0.70599999999999996</v>
      </c>
      <c r="AC26" s="24">
        <f t="shared" si="0"/>
        <v>0.70333333333333325</v>
      </c>
      <c r="AD26" s="24">
        <f t="shared" si="20"/>
        <v>1.0967500000000001</v>
      </c>
      <c r="AG26" s="4"/>
      <c r="AH26" s="27">
        <v>0.14773006134969324</v>
      </c>
      <c r="AI26" s="15">
        <v>0.83699999999999997</v>
      </c>
      <c r="AJ26" s="16">
        <v>0.82799999999999996</v>
      </c>
      <c r="AK26" s="17">
        <v>0.82599999999999996</v>
      </c>
      <c r="AL26" s="24">
        <f t="shared" si="17"/>
        <v>0.83033333333333337</v>
      </c>
      <c r="AM26" s="36">
        <f t="shared" si="21"/>
        <v>1.3920000000000001</v>
      </c>
    </row>
    <row r="27" spans="1:39" x14ac:dyDescent="0.35">
      <c r="X27" s="4" t="s">
        <v>34</v>
      </c>
      <c r="Y27" s="27">
        <v>0.14622276029055689</v>
      </c>
      <c r="Z27" s="15">
        <v>0.71299999999999997</v>
      </c>
      <c r="AA27" s="16">
        <v>0.70299999999999996</v>
      </c>
      <c r="AB27" s="17">
        <v>0.7</v>
      </c>
      <c r="AC27" s="24">
        <f t="shared" si="0"/>
        <v>0.70533333333333326</v>
      </c>
      <c r="AD27" s="24">
        <f t="shared" si="20"/>
        <v>1.0967500000000001</v>
      </c>
      <c r="AF27" t="s">
        <v>24</v>
      </c>
      <c r="AG27" s="4" t="s">
        <v>40</v>
      </c>
      <c r="AH27" s="27">
        <v>0.1483312883435583</v>
      </c>
      <c r="AI27" s="15">
        <v>0.877</v>
      </c>
      <c r="AJ27" s="16">
        <v>0.879</v>
      </c>
      <c r="AK27" s="17">
        <v>0.876</v>
      </c>
      <c r="AL27" s="24">
        <f t="shared" si="17"/>
        <v>0.87733333333333341</v>
      </c>
      <c r="AM27" s="36">
        <f t="shared" si="21"/>
        <v>1.3920000000000001</v>
      </c>
    </row>
    <row r="28" spans="1:39" x14ac:dyDescent="0.35">
      <c r="X28" s="4"/>
      <c r="Y28" s="27">
        <v>0.14555690072639227</v>
      </c>
      <c r="Z28" s="15">
        <v>0.71299999999999997</v>
      </c>
      <c r="AA28" s="16">
        <v>0.71399999999999997</v>
      </c>
      <c r="AB28" s="17">
        <v>0.70899999999999996</v>
      </c>
      <c r="AC28" s="24">
        <f t="shared" si="0"/>
        <v>0.71200000000000008</v>
      </c>
      <c r="AD28" s="24">
        <f t="shared" si="20"/>
        <v>1.0967500000000001</v>
      </c>
      <c r="AG28" s="4"/>
      <c r="AH28" s="27">
        <v>0.14803680981595091</v>
      </c>
      <c r="AI28" s="15">
        <v>0.871</v>
      </c>
      <c r="AJ28" s="16">
        <v>0.85799999999999998</v>
      </c>
      <c r="AK28" s="17">
        <v>0.86099999999999999</v>
      </c>
      <c r="AL28" s="24">
        <f t="shared" si="17"/>
        <v>0.86333333333333329</v>
      </c>
      <c r="AM28" s="36">
        <f t="shared" si="21"/>
        <v>1.3920000000000001</v>
      </c>
    </row>
    <row r="29" spans="1:39" x14ac:dyDescent="0.35">
      <c r="A29" s="30" t="s">
        <v>12</v>
      </c>
      <c r="C29" t="s">
        <v>0</v>
      </c>
      <c r="F29" s="32"/>
      <c r="G29" s="21"/>
      <c r="H29" s="21"/>
      <c r="X29" s="4" t="s">
        <v>34</v>
      </c>
      <c r="Y29" s="27">
        <v>0.15197336561743344</v>
      </c>
      <c r="Z29" s="15">
        <v>0.71499999999999997</v>
      </c>
      <c r="AA29" s="16">
        <v>0.71699999999999997</v>
      </c>
      <c r="AB29" s="17">
        <v>0.72399999999999998</v>
      </c>
      <c r="AC29" s="24">
        <f t="shared" si="0"/>
        <v>0.71866666666666656</v>
      </c>
      <c r="AD29" s="24">
        <f t="shared" si="20"/>
        <v>1.0967500000000001</v>
      </c>
      <c r="AF29" t="s">
        <v>24</v>
      </c>
      <c r="AG29" s="4" t="s">
        <v>40</v>
      </c>
      <c r="AH29" s="27">
        <v>0.14744785276073619</v>
      </c>
      <c r="AI29" s="15">
        <v>0.89100000000000001</v>
      </c>
      <c r="AJ29" s="16">
        <v>0.86499999999999999</v>
      </c>
      <c r="AK29" s="17">
        <v>0.85899999999999999</v>
      </c>
      <c r="AL29" s="24">
        <f t="shared" si="17"/>
        <v>0.8716666666666667</v>
      </c>
      <c r="AM29" s="36">
        <f t="shared" si="21"/>
        <v>1.3920000000000001</v>
      </c>
    </row>
    <row r="30" spans="1:39" x14ac:dyDescent="0.35">
      <c r="A30" s="33" t="s">
        <v>13</v>
      </c>
      <c r="B30" s="30" t="s">
        <v>14</v>
      </c>
      <c r="C30" s="31">
        <v>1</v>
      </c>
      <c r="D30" s="31">
        <v>2</v>
      </c>
      <c r="E30" s="31">
        <v>3</v>
      </c>
      <c r="F30" s="34" t="s">
        <v>15</v>
      </c>
      <c r="G30" s="31" t="s">
        <v>16</v>
      </c>
      <c r="H30" s="35" t="s">
        <v>17</v>
      </c>
      <c r="X30" s="4"/>
      <c r="Y30" s="27">
        <v>0.14955205811138014</v>
      </c>
      <c r="Z30" s="15">
        <v>0.69699999999999995</v>
      </c>
      <c r="AA30" s="16">
        <v>0.70499999999999996</v>
      </c>
      <c r="AB30" s="17">
        <v>0.70899999999999996</v>
      </c>
      <c r="AC30" s="24">
        <f t="shared" si="0"/>
        <v>0.70366666666666655</v>
      </c>
      <c r="AD30" s="24">
        <f t="shared" si="20"/>
        <v>1.0967500000000001</v>
      </c>
      <c r="AG30" s="4"/>
      <c r="AH30" s="27">
        <v>0.1483312883435583</v>
      </c>
      <c r="AI30" s="15">
        <v>0.86599999999999999</v>
      </c>
      <c r="AJ30" s="16">
        <v>0.85199999999999998</v>
      </c>
      <c r="AK30" s="17">
        <v>0.85599999999999998</v>
      </c>
      <c r="AL30" s="24">
        <f t="shared" si="17"/>
        <v>0.85799999999999998</v>
      </c>
      <c r="AM30" s="36">
        <f t="shared" si="21"/>
        <v>1.3920000000000001</v>
      </c>
    </row>
    <row r="31" spans="1:39" x14ac:dyDescent="0.35">
      <c r="A31" s="30">
        <v>2.5000000000000001E-2</v>
      </c>
      <c r="B31" s="39">
        <f t="shared" ref="B31" si="22">A31*1000/250.29</f>
        <v>9.988413440409126E-2</v>
      </c>
      <c r="C31">
        <v>0.99199999999999999</v>
      </c>
      <c r="D31">
        <v>0.96199999999999997</v>
      </c>
      <c r="E31">
        <v>0.97099999999999997</v>
      </c>
      <c r="F31" s="24">
        <f t="shared" ref="F31" si="23">(1.07+1.084+1.071+1.083)/4</f>
        <v>1.077</v>
      </c>
      <c r="G31" s="24">
        <f t="shared" ref="G31" si="24">AVERAGE(C31:E31)</f>
        <v>0.97499999999999998</v>
      </c>
      <c r="H31" s="37">
        <f t="shared" ref="H31" si="25">((F31-G31)/F31)*100</f>
        <v>9.4707520891364894</v>
      </c>
      <c r="X31" s="4" t="s">
        <v>37</v>
      </c>
      <c r="Y31" s="27">
        <v>0.14679176755447942</v>
      </c>
      <c r="Z31" s="15">
        <v>0.30599999999999999</v>
      </c>
      <c r="AA31" s="16">
        <v>0.28499999999999998</v>
      </c>
      <c r="AB31" s="17">
        <v>0.28999999999999998</v>
      </c>
      <c r="AC31" s="24">
        <f t="shared" si="0"/>
        <v>0.29366666666666669</v>
      </c>
      <c r="AD31" s="24">
        <f t="shared" ref="AD31:AD34" si="26">(1.07+1.084+1.071+1.083)/4</f>
        <v>1.077</v>
      </c>
      <c r="AF31" t="s">
        <v>24</v>
      </c>
      <c r="AG31" s="4" t="s">
        <v>43</v>
      </c>
      <c r="AH31" s="27">
        <v>0.14774233128834355</v>
      </c>
      <c r="AI31" s="15">
        <v>0.53</v>
      </c>
      <c r="AJ31" s="16">
        <v>0.56499999999999995</v>
      </c>
      <c r="AK31" s="17">
        <v>0.53900000000000003</v>
      </c>
      <c r="AL31" s="24">
        <f t="shared" si="17"/>
        <v>0.54466666666666663</v>
      </c>
      <c r="AM31" s="24">
        <f t="shared" ref="AM31:AM34" si="27">(1.07+1.084+1.071+1.083)/4</f>
        <v>1.077</v>
      </c>
    </row>
    <row r="32" spans="1:39" x14ac:dyDescent="0.35">
      <c r="A32" s="30">
        <v>0.05</v>
      </c>
      <c r="B32" s="39">
        <f t="shared" ref="B32:B37" si="28">A32*1000/250.29</f>
        <v>0.19976826880818252</v>
      </c>
      <c r="C32">
        <v>0.89400000000000002</v>
      </c>
      <c r="D32">
        <v>0.90600000000000003</v>
      </c>
      <c r="E32">
        <v>0.91100000000000003</v>
      </c>
      <c r="F32" s="36">
        <f>(1.114+1.093+1.094+1.092)/4</f>
        <v>1.0982500000000002</v>
      </c>
      <c r="G32" s="24">
        <f t="shared" ref="G32:G37" si="29">AVERAGE(C32:E32)</f>
        <v>0.90366666666666673</v>
      </c>
      <c r="H32" s="37">
        <f t="shared" ref="H32:H37" si="30">((F32-G32)/F32)*100</f>
        <v>17.717581000075885</v>
      </c>
      <c r="X32" s="4"/>
      <c r="Y32" s="27">
        <v>0.14572639225181599</v>
      </c>
      <c r="Z32" s="15">
        <v>0.29699999999999999</v>
      </c>
      <c r="AA32" s="16">
        <v>0.28299999999999997</v>
      </c>
      <c r="AB32" s="17">
        <v>0.27700000000000002</v>
      </c>
      <c r="AC32" s="24">
        <f t="shared" si="0"/>
        <v>0.28566666666666668</v>
      </c>
      <c r="AD32" s="24">
        <f t="shared" si="26"/>
        <v>1.077</v>
      </c>
      <c r="AG32" s="4"/>
      <c r="AH32" s="27">
        <v>0.14822085889570549</v>
      </c>
      <c r="AI32" s="15">
        <v>0.495</v>
      </c>
      <c r="AJ32" s="16">
        <v>0.46500000000000002</v>
      </c>
      <c r="AK32" s="17">
        <v>0.495</v>
      </c>
      <c r="AL32" s="24">
        <f t="shared" si="17"/>
        <v>0.48500000000000004</v>
      </c>
      <c r="AM32" s="24">
        <f t="shared" si="27"/>
        <v>1.077</v>
      </c>
    </row>
    <row r="33" spans="1:39" x14ac:dyDescent="0.35">
      <c r="A33" s="30">
        <v>7.4999999999999997E-2</v>
      </c>
      <c r="B33" s="39">
        <f t="shared" si="28"/>
        <v>0.29965240321227377</v>
      </c>
      <c r="C33">
        <v>0.76100000000000001</v>
      </c>
      <c r="D33">
        <v>0.73799999999999999</v>
      </c>
      <c r="E33">
        <v>0.73</v>
      </c>
      <c r="F33" s="24">
        <f t="shared" ref="F33" si="31">(1.07+1.084+1.071+1.083)/4</f>
        <v>1.077</v>
      </c>
      <c r="G33" s="24">
        <f t="shared" si="29"/>
        <v>0.74299999999999999</v>
      </c>
      <c r="H33" s="37">
        <f t="shared" si="30"/>
        <v>31.012070566388111</v>
      </c>
      <c r="X33" s="4" t="s">
        <v>37</v>
      </c>
      <c r="Y33" s="27">
        <v>0.14749394673123487</v>
      </c>
      <c r="Z33" s="15">
        <v>0.309</v>
      </c>
      <c r="AA33" s="16">
        <v>0.30199999999999999</v>
      </c>
      <c r="AB33" s="17">
        <v>0.29599999999999999</v>
      </c>
      <c r="AC33" s="24">
        <f t="shared" si="0"/>
        <v>0.30233333333333334</v>
      </c>
      <c r="AD33" s="24">
        <f t="shared" si="26"/>
        <v>1.077</v>
      </c>
      <c r="AF33" t="s">
        <v>24</v>
      </c>
      <c r="AG33" s="4" t="s">
        <v>43</v>
      </c>
      <c r="AH33" s="27">
        <v>0.14754601226993866</v>
      </c>
      <c r="AI33" s="15">
        <v>0.48699999999999999</v>
      </c>
      <c r="AJ33" s="16">
        <v>0.48099999999999998</v>
      </c>
      <c r="AK33" s="17">
        <v>0.47499999999999998</v>
      </c>
      <c r="AL33" s="24">
        <f t="shared" si="17"/>
        <v>0.48100000000000004</v>
      </c>
      <c r="AM33" s="24">
        <f t="shared" si="27"/>
        <v>1.077</v>
      </c>
    </row>
    <row r="34" spans="1:39" x14ac:dyDescent="0.35">
      <c r="A34" s="30">
        <v>0.1</v>
      </c>
      <c r="B34" s="39">
        <f t="shared" si="28"/>
        <v>0.39953653761636504</v>
      </c>
      <c r="C34">
        <v>0.65400000000000003</v>
      </c>
      <c r="D34">
        <v>0.65500000000000003</v>
      </c>
      <c r="E34">
        <v>0.66400000000000003</v>
      </c>
      <c r="F34" s="36">
        <f t="shared" ref="F34:F37" si="32">(1.114+1.093+1.094+1.092)/4</f>
        <v>1.0982500000000002</v>
      </c>
      <c r="G34" s="24">
        <f t="shared" si="29"/>
        <v>0.65766666666666673</v>
      </c>
      <c r="H34" s="37">
        <f t="shared" si="30"/>
        <v>40.116852568480162</v>
      </c>
      <c r="X34" s="4"/>
      <c r="Y34" s="27">
        <v>0.14779661016949153</v>
      </c>
      <c r="Z34" s="15">
        <v>0.32300000000000001</v>
      </c>
      <c r="AA34" s="16">
        <v>0.314</v>
      </c>
      <c r="AB34" s="17">
        <v>0.308</v>
      </c>
      <c r="AC34" s="24">
        <f t="shared" si="0"/>
        <v>0.315</v>
      </c>
      <c r="AD34" s="24">
        <f t="shared" si="26"/>
        <v>1.077</v>
      </c>
      <c r="AG34" s="4"/>
      <c r="AH34" s="27">
        <v>0.14841717791411044</v>
      </c>
      <c r="AI34" s="15">
        <v>0.54800000000000004</v>
      </c>
      <c r="AJ34" s="16">
        <v>0.55400000000000005</v>
      </c>
      <c r="AK34" s="17">
        <v>0.52300000000000002</v>
      </c>
      <c r="AL34" s="24">
        <f t="shared" si="17"/>
        <v>0.54166666666666663</v>
      </c>
      <c r="AM34" s="24">
        <f t="shared" si="27"/>
        <v>1.077</v>
      </c>
    </row>
    <row r="35" spans="1:39" x14ac:dyDescent="0.35">
      <c r="A35" s="30">
        <v>0.125</v>
      </c>
      <c r="B35" s="39">
        <f t="shared" si="28"/>
        <v>0.49942067202045631</v>
      </c>
      <c r="C35">
        <v>0.56699999999999995</v>
      </c>
      <c r="D35">
        <v>0.52100000000000002</v>
      </c>
      <c r="E35">
        <v>0.52100000000000002</v>
      </c>
      <c r="F35" s="24">
        <f t="shared" ref="F35" si="33">(1.07+1.084+1.071+1.083)/4</f>
        <v>1.077</v>
      </c>
      <c r="G35" s="24">
        <f t="shared" si="29"/>
        <v>0.53633333333333333</v>
      </c>
      <c r="H35" s="37">
        <f t="shared" si="30"/>
        <v>50.20117610646858</v>
      </c>
      <c r="I35" t="s">
        <v>0</v>
      </c>
      <c r="X35" s="4" t="s">
        <v>36</v>
      </c>
      <c r="Y35" s="27">
        <v>0.14898305084745764</v>
      </c>
      <c r="Z35" s="15">
        <v>0.73699999999999999</v>
      </c>
      <c r="AA35" s="16">
        <v>0.73</v>
      </c>
      <c r="AB35" s="17">
        <v>0.73599999999999999</v>
      </c>
      <c r="AC35" s="24">
        <f t="shared" si="0"/>
        <v>0.73433333333333339</v>
      </c>
      <c r="AD35" s="24">
        <f t="shared" ref="AD35:AD38" si="34">(1.108+1.093+1.094+1.092)/4</f>
        <v>1.0967500000000001</v>
      </c>
      <c r="AF35" t="s">
        <v>24</v>
      </c>
      <c r="AG35" s="4" t="s">
        <v>42</v>
      </c>
      <c r="AH35" s="27">
        <v>0.1473128834355828</v>
      </c>
      <c r="AI35" s="15">
        <v>0.872</v>
      </c>
      <c r="AJ35" s="16">
        <v>0.85799999999999998</v>
      </c>
      <c r="AK35" s="17">
        <v>0.85199999999999998</v>
      </c>
      <c r="AL35" s="24">
        <f t="shared" si="17"/>
        <v>0.86066666666666658</v>
      </c>
      <c r="AM35" s="36">
        <f t="shared" ref="AM35:AM38" si="35">(1.368+1.398+1.405+1.397)/4</f>
        <v>1.3920000000000001</v>
      </c>
    </row>
    <row r="36" spans="1:39" x14ac:dyDescent="0.35">
      <c r="A36" s="30">
        <v>0.15</v>
      </c>
      <c r="B36" s="39">
        <f t="shared" si="28"/>
        <v>0.59930480642454753</v>
      </c>
      <c r="C36">
        <v>0.41399999999999998</v>
      </c>
      <c r="D36">
        <v>0.42799999999999999</v>
      </c>
      <c r="E36" s="24">
        <v>0.41699999999999998</v>
      </c>
      <c r="F36" s="36">
        <f t="shared" si="32"/>
        <v>1.0982500000000002</v>
      </c>
      <c r="G36" s="24">
        <f t="shared" si="29"/>
        <v>0.41966666666666663</v>
      </c>
      <c r="H36" s="37">
        <f t="shared" si="30"/>
        <v>61.787692541163985</v>
      </c>
      <c r="X36" s="4"/>
      <c r="Y36" s="27">
        <v>0.14976997578692497</v>
      </c>
      <c r="Z36" s="15">
        <v>0.74</v>
      </c>
      <c r="AA36" s="16">
        <v>0.73399999999999999</v>
      </c>
      <c r="AB36" s="17">
        <v>0.73899999999999999</v>
      </c>
      <c r="AC36" s="24">
        <f t="shared" si="0"/>
        <v>0.73766666666666669</v>
      </c>
      <c r="AD36" s="24">
        <f t="shared" si="34"/>
        <v>1.0967500000000001</v>
      </c>
      <c r="AG36" s="4"/>
      <c r="AH36" s="27">
        <v>0.14925153374233127</v>
      </c>
      <c r="AI36" s="15">
        <v>0.872</v>
      </c>
      <c r="AJ36" s="16">
        <v>0.85499999999999998</v>
      </c>
      <c r="AK36" s="17">
        <v>0.85299999999999998</v>
      </c>
      <c r="AL36" s="24">
        <f t="shared" si="17"/>
        <v>0.86</v>
      </c>
      <c r="AM36" s="36">
        <f t="shared" si="35"/>
        <v>1.3920000000000001</v>
      </c>
    </row>
    <row r="37" spans="1:39" x14ac:dyDescent="0.35">
      <c r="A37" s="30">
        <v>0.2</v>
      </c>
      <c r="B37" s="39">
        <f t="shared" si="28"/>
        <v>0.79907307523273008</v>
      </c>
      <c r="C37">
        <v>0.185</v>
      </c>
      <c r="D37">
        <v>0.20300000000000001</v>
      </c>
      <c r="E37">
        <v>0.55800000000000005</v>
      </c>
      <c r="F37" s="36">
        <f t="shared" si="32"/>
        <v>1.0982500000000002</v>
      </c>
      <c r="G37" s="24">
        <f t="shared" si="29"/>
        <v>0.31533333333333335</v>
      </c>
      <c r="H37" s="37">
        <f t="shared" si="30"/>
        <v>71.287654602018364</v>
      </c>
      <c r="X37" s="4" t="s">
        <v>36</v>
      </c>
      <c r="Y37" s="27">
        <v>0.1469491525423729</v>
      </c>
      <c r="Z37" s="15">
        <v>0.748</v>
      </c>
      <c r="AA37" s="16">
        <v>0.74399999999999999</v>
      </c>
      <c r="AB37" s="17">
        <v>0.73599999999999999</v>
      </c>
      <c r="AC37" s="24">
        <f t="shared" si="0"/>
        <v>0.74266666666666659</v>
      </c>
      <c r="AD37" s="24">
        <f t="shared" si="34"/>
        <v>1.0967500000000001</v>
      </c>
      <c r="AF37" t="s">
        <v>24</v>
      </c>
      <c r="AG37" s="4" t="s">
        <v>42</v>
      </c>
      <c r="AH37" s="27">
        <v>0.15002453987730061</v>
      </c>
      <c r="AI37" s="15">
        <v>0.89700000000000002</v>
      </c>
      <c r="AJ37" s="16">
        <v>0.85299999999999998</v>
      </c>
      <c r="AK37" s="17">
        <v>0.86</v>
      </c>
      <c r="AL37" s="24">
        <f t="shared" si="17"/>
        <v>0.87</v>
      </c>
      <c r="AM37" s="36">
        <f t="shared" si="35"/>
        <v>1.3920000000000001</v>
      </c>
    </row>
    <row r="38" spans="1:39" ht="15" thickBot="1" x14ac:dyDescent="0.4">
      <c r="X38" s="5"/>
      <c r="Y38" s="28">
        <v>0.14855932203389832</v>
      </c>
      <c r="Z38" s="18">
        <v>0.77700000000000002</v>
      </c>
      <c r="AA38" s="19">
        <v>0.77100000000000002</v>
      </c>
      <c r="AB38" s="20">
        <v>0.75800000000000001</v>
      </c>
      <c r="AC38" s="24">
        <f t="shared" si="0"/>
        <v>0.76866666666666672</v>
      </c>
      <c r="AD38" s="24">
        <f t="shared" si="34"/>
        <v>1.0967500000000001</v>
      </c>
      <c r="AG38" s="5"/>
      <c r="AH38" s="28">
        <v>0.14923926380368097</v>
      </c>
      <c r="AI38" s="18">
        <v>0.873</v>
      </c>
      <c r="AJ38" s="19">
        <v>0.89800000000000002</v>
      </c>
      <c r="AK38" s="20">
        <v>0.86899999999999999</v>
      </c>
      <c r="AL38" s="24">
        <f t="shared" si="17"/>
        <v>0.87999999999999989</v>
      </c>
      <c r="AM38" s="36">
        <f t="shared" si="35"/>
        <v>1.3920000000000001</v>
      </c>
    </row>
    <row r="39" spans="1:39" x14ac:dyDescent="0.35">
      <c r="X39" s="6"/>
      <c r="Y39" s="6"/>
      <c r="Z39" s="13"/>
      <c r="AA39" s="13"/>
      <c r="AB39" s="13"/>
      <c r="AG39" s="6"/>
      <c r="AH39" s="6"/>
      <c r="AI39" s="13"/>
      <c r="AJ39" s="13"/>
      <c r="AK39" s="13"/>
    </row>
    <row r="40" spans="1:39" x14ac:dyDescent="0.35">
      <c r="X40" s="7"/>
      <c r="Y40" s="7"/>
      <c r="Z40" s="16"/>
      <c r="AA40" s="16"/>
      <c r="AB40" s="16"/>
      <c r="AG40" s="7"/>
      <c r="AH40" s="7"/>
      <c r="AI40" s="16"/>
      <c r="AJ40" s="16"/>
      <c r="AK40" s="16"/>
    </row>
    <row r="41" spans="1:39" x14ac:dyDescent="0.35">
      <c r="G41" t="s">
        <v>0</v>
      </c>
    </row>
    <row r="44" spans="1:39" x14ac:dyDescent="0.35">
      <c r="X44" s="8" t="s">
        <v>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18AB-4579-408E-AB15-4C0AC95B27BE}">
  <dimension ref="A1:AG41"/>
  <sheetViews>
    <sheetView workbookViewId="0">
      <selection activeCell="P6" sqref="P6"/>
    </sheetView>
  </sheetViews>
  <sheetFormatPr defaultRowHeight="14.5" x14ac:dyDescent="0.35"/>
  <cols>
    <col min="1" max="1" width="16.81640625" customWidth="1"/>
    <col min="2" max="2" width="9.1796875" customWidth="1"/>
    <col min="9" max="9" width="14.90625" bestFit="1" customWidth="1"/>
    <col min="10" max="10" width="21.26953125" bestFit="1" customWidth="1"/>
    <col min="15" max="15" width="9.6328125" bestFit="1" customWidth="1"/>
    <col min="16" max="18" width="8.7265625" style="21"/>
    <col min="19" max="19" width="9.26953125" style="8" bestFit="1" customWidth="1"/>
    <col min="20" max="20" width="8.54296875" style="8" customWidth="1"/>
    <col min="21" max="21" width="9.1796875" style="8" customWidth="1"/>
    <col min="22" max="22" width="8.54296875" style="8" customWidth="1"/>
    <col min="23" max="23" width="9.453125" style="8" customWidth="1"/>
    <col min="24" max="24" width="11.08984375" style="24" bestFit="1" customWidth="1"/>
    <col min="26" max="26" width="8.54296875" style="8" bestFit="1" customWidth="1"/>
    <col min="27" max="27" width="8.54296875" style="8" customWidth="1"/>
    <col min="28" max="28" width="9.1796875" style="8" customWidth="1"/>
    <col min="29" max="29" width="8.54296875" style="8" customWidth="1"/>
    <col min="30" max="30" width="9.453125" style="8" customWidth="1"/>
    <col min="31" max="31" width="11.08984375" style="24" bestFit="1" customWidth="1"/>
    <col min="32" max="32" width="12.1796875" style="21" bestFit="1" customWidth="1"/>
    <col min="33" max="33" width="8.7265625" style="21"/>
  </cols>
  <sheetData>
    <row r="1" spans="1:33" x14ac:dyDescent="0.35">
      <c r="A1" s="22" t="s">
        <v>18</v>
      </c>
      <c r="F1" s="21"/>
      <c r="G1" s="21"/>
      <c r="H1" s="21"/>
      <c r="I1" s="21"/>
      <c r="J1" s="21"/>
      <c r="K1" s="21"/>
      <c r="L1" s="21"/>
      <c r="M1" s="21"/>
      <c r="N1" s="21"/>
      <c r="O1" s="21"/>
      <c r="S1" s="1"/>
      <c r="T1" s="25"/>
      <c r="U1" s="9"/>
      <c r="V1" s="10"/>
      <c r="W1" s="11"/>
      <c r="Z1" s="1"/>
      <c r="AA1" s="25"/>
      <c r="AB1" s="9"/>
      <c r="AC1" s="10"/>
      <c r="AD1" s="11"/>
    </row>
    <row r="2" spans="1:33" ht="15" thickBot="1" x14ac:dyDescent="0.4">
      <c r="A2" t="s">
        <v>19</v>
      </c>
      <c r="F2" s="21"/>
      <c r="G2" s="21"/>
      <c r="H2" s="21"/>
      <c r="I2" s="21"/>
      <c r="J2" s="21"/>
      <c r="K2" s="21"/>
      <c r="L2" s="21"/>
      <c r="M2" s="21"/>
      <c r="N2" s="21"/>
      <c r="O2" s="21"/>
      <c r="S2" s="2"/>
      <c r="T2" s="40" t="s">
        <v>1</v>
      </c>
      <c r="U2" s="41"/>
      <c r="V2" s="42"/>
      <c r="W2" s="43"/>
      <c r="Z2" s="2"/>
      <c r="AA2" s="40"/>
      <c r="AB2" s="41"/>
      <c r="AC2" s="42"/>
      <c r="AD2" s="43"/>
    </row>
    <row r="3" spans="1:33" ht="15" thickBot="1" x14ac:dyDescent="0.4">
      <c r="F3" s="21"/>
      <c r="G3" s="21"/>
      <c r="H3" s="21"/>
      <c r="I3" s="21"/>
      <c r="J3" s="21"/>
      <c r="K3" s="21"/>
      <c r="L3" s="21"/>
      <c r="M3" s="21"/>
      <c r="N3" s="21"/>
      <c r="O3" s="21"/>
      <c r="S3" s="2"/>
      <c r="T3" s="44" t="s">
        <v>8</v>
      </c>
      <c r="U3" s="45" t="s">
        <v>4</v>
      </c>
      <c r="V3" s="46" t="s">
        <v>5</v>
      </c>
      <c r="W3" s="47" t="s">
        <v>6</v>
      </c>
      <c r="X3" s="48" t="s">
        <v>7</v>
      </c>
      <c r="Z3" s="2"/>
      <c r="AA3" s="44" t="s">
        <v>8</v>
      </c>
      <c r="AB3" s="45" t="s">
        <v>4</v>
      </c>
      <c r="AC3" s="46" t="s">
        <v>5</v>
      </c>
      <c r="AD3" s="47" t="s">
        <v>6</v>
      </c>
      <c r="AE3" s="48" t="s">
        <v>7</v>
      </c>
      <c r="AF3" s="52"/>
      <c r="AG3" s="52"/>
    </row>
    <row r="4" spans="1:33" ht="15" thickBot="1" x14ac:dyDescent="0.4">
      <c r="A4" s="30" t="s">
        <v>20</v>
      </c>
      <c r="B4" s="30"/>
      <c r="F4" s="21"/>
      <c r="G4" s="21"/>
      <c r="H4" s="21"/>
      <c r="I4" s="21"/>
      <c r="J4" s="44" t="s">
        <v>61</v>
      </c>
      <c r="K4" s="45" t="s">
        <v>4</v>
      </c>
      <c r="L4" s="46" t="s">
        <v>5</v>
      </c>
      <c r="M4" s="47" t="s">
        <v>6</v>
      </c>
      <c r="N4" s="48" t="s">
        <v>7</v>
      </c>
      <c r="O4" s="49"/>
      <c r="P4" s="52"/>
      <c r="Q4" s="52"/>
      <c r="S4" s="3" t="s">
        <v>59</v>
      </c>
      <c r="T4" s="26">
        <v>0.14877723970944312</v>
      </c>
      <c r="U4" s="12">
        <v>0.14899999999999999</v>
      </c>
      <c r="V4" s="13">
        <v>0.14299999999999999</v>
      </c>
      <c r="W4" s="14">
        <v>0.14199999999999999</v>
      </c>
      <c r="X4" s="24">
        <f>AVERAGE(U4:W4)</f>
        <v>0.14466666666666664</v>
      </c>
      <c r="Z4" s="3" t="s">
        <v>58</v>
      </c>
      <c r="AA4" s="26">
        <v>0.14744785276073619</v>
      </c>
      <c r="AB4" s="12">
        <v>0.41499999999999998</v>
      </c>
      <c r="AC4" s="13">
        <v>0.40200000000000002</v>
      </c>
      <c r="AD4" s="14">
        <v>0.40300000000000002</v>
      </c>
      <c r="AE4" s="24">
        <f>AVERAGE(AB4:AD4)</f>
        <v>0.40666666666666668</v>
      </c>
      <c r="AF4" s="23"/>
    </row>
    <row r="5" spans="1:33" x14ac:dyDescent="0.35">
      <c r="A5" s="30" t="s">
        <v>21</v>
      </c>
      <c r="B5">
        <f>0.01/10</f>
        <v>1E-3</v>
      </c>
      <c r="C5" t="s">
        <v>30</v>
      </c>
      <c r="D5" t="s">
        <v>31</v>
      </c>
      <c r="F5" s="21"/>
      <c r="G5" s="21"/>
      <c r="H5" s="21"/>
      <c r="I5" t="s">
        <v>51</v>
      </c>
      <c r="J5">
        <f>0.0396/10</f>
        <v>3.96E-3</v>
      </c>
      <c r="K5" s="12">
        <v>0.47</v>
      </c>
      <c r="L5" s="13">
        <v>0.51900000000000002</v>
      </c>
      <c r="M5" s="14">
        <v>0.51900000000000002</v>
      </c>
      <c r="N5" s="24">
        <f>AVERAGE(K5:M5)</f>
        <v>0.50266666666666671</v>
      </c>
      <c r="O5" s="23"/>
      <c r="R5" s="38"/>
      <c r="S5" s="4"/>
      <c r="T5" s="27">
        <v>0.14992736077481839</v>
      </c>
      <c r="U5" s="15">
        <v>0.13900000000000001</v>
      </c>
      <c r="V5" s="16">
        <v>0.13900000000000001</v>
      </c>
      <c r="W5" s="17">
        <v>0.13700000000000001</v>
      </c>
      <c r="X5" s="24">
        <f t="shared" ref="X5:X39" si="0">AVERAGE(U5:W5)</f>
        <v>0.13833333333333334</v>
      </c>
      <c r="Z5" s="4"/>
      <c r="AA5" s="27">
        <v>0.14766871165644199</v>
      </c>
      <c r="AB5" s="15">
        <v>0.438</v>
      </c>
      <c r="AC5" s="16">
        <v>0.42</v>
      </c>
      <c r="AD5" s="17">
        <v>0.42</v>
      </c>
      <c r="AE5" s="24">
        <f t="shared" ref="AE5:AE39" si="1">AVERAGE(AB5:AD5)</f>
        <v>0.42599999999999999</v>
      </c>
      <c r="AF5" s="23"/>
    </row>
    <row r="6" spans="1:33" x14ac:dyDescent="0.35">
      <c r="F6" s="21"/>
      <c r="G6" s="21"/>
      <c r="H6" s="21"/>
      <c r="J6">
        <f>0.0396/10</f>
        <v>3.96E-3</v>
      </c>
      <c r="K6" s="15">
        <v>0.52</v>
      </c>
      <c r="L6" s="16">
        <v>0.53900000000000003</v>
      </c>
      <c r="M6" s="17">
        <v>0.51500000000000001</v>
      </c>
      <c r="N6" s="24">
        <f t="shared" ref="N6:N8" si="2">AVERAGE(K6:M6)</f>
        <v>0.52466666666666673</v>
      </c>
      <c r="O6" s="23"/>
      <c r="S6" s="4" t="s">
        <v>59</v>
      </c>
      <c r="T6" s="27">
        <v>0.1491767554479419</v>
      </c>
      <c r="U6" s="15">
        <v>0.14599999999999999</v>
      </c>
      <c r="V6" s="16">
        <v>0.159</v>
      </c>
      <c r="W6" s="17">
        <v>0.154</v>
      </c>
      <c r="X6" s="24">
        <f t="shared" si="0"/>
        <v>0.153</v>
      </c>
      <c r="Z6" s="4" t="s">
        <v>58</v>
      </c>
      <c r="AA6" s="27">
        <v>0.14950920245398772</v>
      </c>
      <c r="AB6" s="15">
        <v>0.40699999999999997</v>
      </c>
      <c r="AC6" s="16">
        <v>0.41599999999999998</v>
      </c>
      <c r="AD6" s="17">
        <v>0.41</v>
      </c>
      <c r="AE6" s="24">
        <f t="shared" si="1"/>
        <v>0.41099999999999998</v>
      </c>
      <c r="AF6" s="23"/>
    </row>
    <row r="7" spans="1:33" x14ac:dyDescent="0.35">
      <c r="A7" s="30" t="s">
        <v>12</v>
      </c>
      <c r="B7" s="33" t="s">
        <v>22</v>
      </c>
      <c r="C7" s="51" t="s">
        <v>44</v>
      </c>
      <c r="D7" s="31">
        <v>1</v>
      </c>
      <c r="E7" s="31">
        <v>2</v>
      </c>
      <c r="F7" s="31">
        <v>3</v>
      </c>
      <c r="G7" s="21" t="s">
        <v>2</v>
      </c>
      <c r="H7" s="21"/>
      <c r="I7" t="s">
        <v>52</v>
      </c>
      <c r="J7">
        <f>0.0439/10</f>
        <v>4.3899999999999998E-3</v>
      </c>
      <c r="K7" s="15">
        <v>0.59299999999999997</v>
      </c>
      <c r="L7" s="16">
        <v>0.59899999999999998</v>
      </c>
      <c r="M7" s="17">
        <v>0.6</v>
      </c>
      <c r="N7" s="24">
        <f t="shared" si="2"/>
        <v>0.59733333333333327</v>
      </c>
      <c r="O7" s="23"/>
      <c r="S7" s="4"/>
      <c r="T7" s="27">
        <v>0.14855932203389832</v>
      </c>
      <c r="U7" s="15">
        <v>0.13200000000000001</v>
      </c>
      <c r="V7" s="16">
        <v>0.13700000000000001</v>
      </c>
      <c r="W7" s="17">
        <v>0.13300000000000001</v>
      </c>
      <c r="X7" s="24">
        <f t="shared" si="0"/>
        <v>0.13400000000000001</v>
      </c>
      <c r="Z7" s="4"/>
      <c r="AA7" s="27">
        <v>0.14860122699386505</v>
      </c>
      <c r="AB7" s="15">
        <v>0.36499999999999999</v>
      </c>
      <c r="AC7" s="16">
        <v>0.38700000000000001</v>
      </c>
      <c r="AD7" s="17">
        <v>0.41399999999999998</v>
      </c>
      <c r="AE7" s="24">
        <f t="shared" si="1"/>
        <v>0.38866666666666666</v>
      </c>
      <c r="AF7" s="23"/>
    </row>
    <row r="8" spans="1:33" x14ac:dyDescent="0.35">
      <c r="A8" s="30">
        <v>0.1</v>
      </c>
      <c r="B8" s="30">
        <v>0.1</v>
      </c>
      <c r="C8" s="21">
        <f>B8*1000/250.29</f>
        <v>0.39953653761636504</v>
      </c>
      <c r="D8">
        <v>0.14699999999999999</v>
      </c>
      <c r="E8">
        <v>0.154</v>
      </c>
      <c r="F8">
        <v>0.14000000000000001</v>
      </c>
      <c r="G8" s="24">
        <f>AVERAGE(D8:F8)</f>
        <v>0.14699999999999999</v>
      </c>
      <c r="H8" s="24"/>
      <c r="J8">
        <f>0.0439/10</f>
        <v>4.3899999999999998E-3</v>
      </c>
      <c r="K8" s="15">
        <v>0.59499999999999997</v>
      </c>
      <c r="L8" s="16">
        <v>0.59699999999999998</v>
      </c>
      <c r="M8" s="17">
        <v>0.59699999999999998</v>
      </c>
      <c r="N8" s="24">
        <f t="shared" si="2"/>
        <v>0.59633333333333327</v>
      </c>
      <c r="O8" s="23"/>
      <c r="S8" s="4" t="s">
        <v>33</v>
      </c>
      <c r="T8" s="27">
        <v>0.14638014527845039</v>
      </c>
      <c r="U8" s="15">
        <v>0.72699999999999998</v>
      </c>
      <c r="V8" s="16">
        <v>0.75900000000000001</v>
      </c>
      <c r="W8" s="17">
        <v>0.752</v>
      </c>
      <c r="X8" s="24">
        <f t="shared" si="0"/>
        <v>0.746</v>
      </c>
      <c r="Z8" s="4" t="s">
        <v>39</v>
      </c>
      <c r="AA8" s="27">
        <v>0.14788957055214721</v>
      </c>
      <c r="AB8" s="15">
        <v>0.878</v>
      </c>
      <c r="AC8" s="16">
        <v>0.92700000000000005</v>
      </c>
      <c r="AD8" s="17">
        <v>0.91100000000000003</v>
      </c>
      <c r="AE8" s="24">
        <f t="shared" si="1"/>
        <v>0.90533333333333343</v>
      </c>
      <c r="AF8" s="23"/>
    </row>
    <row r="9" spans="1:33" x14ac:dyDescent="0.35">
      <c r="A9" s="30">
        <v>0.2</v>
      </c>
      <c r="B9" s="30">
        <v>0.2</v>
      </c>
      <c r="C9" s="21">
        <f>B9*1000/250.29</f>
        <v>0.79907307523273008</v>
      </c>
      <c r="D9">
        <v>0.28899999999999998</v>
      </c>
      <c r="E9">
        <v>0.28999999999999998</v>
      </c>
      <c r="F9">
        <v>0.28100000000000003</v>
      </c>
      <c r="G9" s="24">
        <f>AVERAGE(D9:F9)</f>
        <v>0.28666666666666668</v>
      </c>
      <c r="H9" s="24"/>
      <c r="I9" t="s">
        <v>53</v>
      </c>
      <c r="J9">
        <f>0.0034/10</f>
        <v>3.3999999999999997E-4</v>
      </c>
      <c r="K9" s="12">
        <v>0.497</v>
      </c>
      <c r="L9" s="13">
        <v>0.51500000000000001</v>
      </c>
      <c r="M9" s="14">
        <v>0.497</v>
      </c>
      <c r="N9" s="24">
        <f>AVERAGE(K9:M9)</f>
        <v>0.503</v>
      </c>
      <c r="O9" s="23"/>
      <c r="S9" s="4"/>
      <c r="T9" s="27">
        <v>0.14541162227602908</v>
      </c>
      <c r="U9" s="15">
        <v>0.76200000000000001</v>
      </c>
      <c r="V9" s="16">
        <v>0.78900000000000003</v>
      </c>
      <c r="W9" s="17">
        <v>0.78300000000000003</v>
      </c>
      <c r="X9" s="24">
        <f t="shared" si="0"/>
        <v>0.77800000000000002</v>
      </c>
      <c r="Z9" s="4"/>
      <c r="AA9" s="27">
        <v>0.14804907975460121</v>
      </c>
      <c r="AB9" s="15">
        <v>0.90500000000000003</v>
      </c>
      <c r="AC9" s="16">
        <v>0.88</v>
      </c>
      <c r="AD9" s="17">
        <v>0.91100000000000003</v>
      </c>
      <c r="AE9" s="24">
        <f t="shared" si="1"/>
        <v>0.89866666666666672</v>
      </c>
      <c r="AF9" s="23"/>
    </row>
    <row r="10" spans="1:33" x14ac:dyDescent="0.35">
      <c r="A10" s="30">
        <v>0.3</v>
      </c>
      <c r="B10" s="30">
        <v>0.3</v>
      </c>
      <c r="C10" s="21">
        <f>B10*1000/250.29</f>
        <v>1.1986096128490951</v>
      </c>
      <c r="D10">
        <v>0.45200000000000001</v>
      </c>
      <c r="E10">
        <v>0.46400000000000002</v>
      </c>
      <c r="F10">
        <v>0.44600000000000001</v>
      </c>
      <c r="G10" s="24">
        <f>AVERAGE(D10:F10)</f>
        <v>0.45400000000000001</v>
      </c>
      <c r="H10" s="24"/>
      <c r="J10">
        <f>0.0034/10</f>
        <v>3.3999999999999997E-4</v>
      </c>
      <c r="K10" s="15">
        <v>0.496</v>
      </c>
      <c r="L10" s="16">
        <v>0.51900000000000002</v>
      </c>
      <c r="M10" s="17">
        <v>0.499</v>
      </c>
      <c r="N10" s="24">
        <f t="shared" ref="N10:N11" si="3">AVERAGE(K10:M10)</f>
        <v>0.50466666666666671</v>
      </c>
      <c r="O10" s="23"/>
      <c r="S10" s="4" t="s">
        <v>33</v>
      </c>
      <c r="T10" s="27">
        <v>0.14552058111380145</v>
      </c>
      <c r="U10" s="15">
        <v>0.71</v>
      </c>
      <c r="V10" s="16">
        <v>0.71599999999999997</v>
      </c>
      <c r="W10" s="17">
        <v>0.7</v>
      </c>
      <c r="X10" s="24">
        <f t="shared" si="0"/>
        <v>0.70866666666666667</v>
      </c>
      <c r="Z10" s="4" t="s">
        <v>39</v>
      </c>
      <c r="AA10" s="27">
        <v>0.14877300613496933</v>
      </c>
      <c r="AB10" s="15">
        <v>0.84799999999999998</v>
      </c>
      <c r="AC10" s="16">
        <v>0.89400000000000002</v>
      </c>
      <c r="AD10" s="17">
        <v>0.88300000000000001</v>
      </c>
      <c r="AE10" s="24">
        <f t="shared" si="1"/>
        <v>0.875</v>
      </c>
      <c r="AF10" s="23"/>
    </row>
    <row r="11" spans="1:33" x14ac:dyDescent="0.35">
      <c r="A11" s="30">
        <v>0.4</v>
      </c>
      <c r="B11" s="30">
        <v>0.4</v>
      </c>
      <c r="C11" s="21">
        <f>B11*1000/250.29</f>
        <v>1.5981461504654602</v>
      </c>
      <c r="D11">
        <v>0.6</v>
      </c>
      <c r="E11">
        <v>0.60099999999999998</v>
      </c>
      <c r="F11">
        <v>0.61099999999999999</v>
      </c>
      <c r="G11" s="24">
        <f>AVERAGE(D11:F11)</f>
        <v>0.60399999999999998</v>
      </c>
      <c r="H11" s="24"/>
      <c r="I11" t="s">
        <v>54</v>
      </c>
      <c r="J11">
        <f>0.002/10</f>
        <v>2.0000000000000001E-4</v>
      </c>
      <c r="K11" s="15">
        <v>0.25</v>
      </c>
      <c r="L11" s="16">
        <v>0.28899999999999998</v>
      </c>
      <c r="M11" s="17">
        <v>0.28899999999999998</v>
      </c>
      <c r="N11" s="24">
        <f t="shared" si="3"/>
        <v>0.27599999999999997</v>
      </c>
      <c r="O11" s="23"/>
      <c r="S11" s="4"/>
      <c r="T11" s="27">
        <v>0.14579903147699758</v>
      </c>
      <c r="U11" s="15">
        <v>0.71799999999999997</v>
      </c>
      <c r="V11" s="16">
        <v>0.74199999999999999</v>
      </c>
      <c r="W11" s="17">
        <v>0.72699999999999998</v>
      </c>
      <c r="X11" s="24">
        <f t="shared" si="0"/>
        <v>0.72899999999999998</v>
      </c>
      <c r="Z11" s="4"/>
      <c r="AA11" s="27">
        <v>0.14836809815950922</v>
      </c>
      <c r="AB11" s="15">
        <v>0.85399999999999998</v>
      </c>
      <c r="AC11" s="16">
        <v>0.88</v>
      </c>
      <c r="AD11" s="17">
        <v>0.88400000000000001</v>
      </c>
      <c r="AE11" s="24">
        <f t="shared" si="1"/>
        <v>0.87266666666666659</v>
      </c>
      <c r="AF11" s="23"/>
    </row>
    <row r="12" spans="1:33" x14ac:dyDescent="0.35">
      <c r="A12" s="30">
        <v>0.5</v>
      </c>
      <c r="B12" s="30">
        <v>0.5</v>
      </c>
      <c r="C12" s="21">
        <f>B12*1000/250.29</f>
        <v>1.9976826880818253</v>
      </c>
      <c r="D12">
        <v>0.78100000000000003</v>
      </c>
      <c r="E12">
        <v>0.79100000000000004</v>
      </c>
      <c r="F12">
        <v>0.77400000000000002</v>
      </c>
      <c r="G12" s="24">
        <f>AVERAGE(D12:F12)</f>
        <v>0.78200000000000003</v>
      </c>
      <c r="H12" s="24"/>
      <c r="J12">
        <f>0.002/10</f>
        <v>2.0000000000000001E-4</v>
      </c>
      <c r="K12" s="15">
        <v>0.27800000000000002</v>
      </c>
      <c r="L12" s="16">
        <v>0.28199999999999997</v>
      </c>
      <c r="M12" s="17">
        <v>0.28299999999999997</v>
      </c>
      <c r="N12" s="24">
        <f>AVERAGE(K12:M12)</f>
        <v>0.28099999999999997</v>
      </c>
      <c r="O12" s="23"/>
      <c r="S12" s="4" t="s">
        <v>32</v>
      </c>
      <c r="T12" s="27">
        <v>0.14582324455205811</v>
      </c>
      <c r="U12" s="15">
        <v>0.32300000000000001</v>
      </c>
      <c r="V12" s="16">
        <v>0.32600000000000001</v>
      </c>
      <c r="W12" s="17">
        <v>0.33100000000000002</v>
      </c>
      <c r="X12" s="24">
        <f t="shared" si="0"/>
        <v>0.32666666666666666</v>
      </c>
      <c r="Z12" s="4" t="s">
        <v>38</v>
      </c>
      <c r="AA12" s="27">
        <v>0.1488711656441718</v>
      </c>
      <c r="AB12" s="15">
        <v>0.57199999999999995</v>
      </c>
      <c r="AC12" s="16">
        <v>0.53500000000000003</v>
      </c>
      <c r="AD12" s="17">
        <v>0.53600000000000003</v>
      </c>
      <c r="AE12" s="24">
        <f t="shared" si="1"/>
        <v>0.54766666666666663</v>
      </c>
      <c r="AF12" s="23"/>
    </row>
    <row r="13" spans="1:33" x14ac:dyDescent="0.35">
      <c r="I13" t="s">
        <v>55</v>
      </c>
      <c r="J13">
        <f>0.0026/10</f>
        <v>2.5999999999999998E-4</v>
      </c>
      <c r="K13" s="12">
        <v>0.35199999999999998</v>
      </c>
      <c r="L13" s="13">
        <v>0.38700000000000001</v>
      </c>
      <c r="M13" s="14">
        <v>0.38500000000000001</v>
      </c>
      <c r="N13" s="24">
        <f>AVERAGE(K13:M13)</f>
        <v>0.3746666666666667</v>
      </c>
      <c r="O13" s="23"/>
      <c r="S13" s="4"/>
      <c r="T13" s="27">
        <v>0.14584745762711865</v>
      </c>
      <c r="U13" s="15">
        <v>0.32200000000000001</v>
      </c>
      <c r="V13" s="16">
        <v>0.33500000000000002</v>
      </c>
      <c r="W13" s="17">
        <v>0.34799999999999998</v>
      </c>
      <c r="X13" s="24">
        <f t="shared" si="0"/>
        <v>0.33499999999999996</v>
      </c>
      <c r="Z13" s="4"/>
      <c r="AA13" s="27">
        <v>0.14757055214723927</v>
      </c>
      <c r="AB13" s="15">
        <v>0.57399999999999995</v>
      </c>
      <c r="AC13" s="16">
        <v>0.57599999999999996</v>
      </c>
      <c r="AD13" s="17">
        <v>0.55700000000000005</v>
      </c>
      <c r="AE13" s="24">
        <f t="shared" si="1"/>
        <v>0.56899999999999995</v>
      </c>
      <c r="AF13" s="23"/>
    </row>
    <row r="14" spans="1:33" x14ac:dyDescent="0.35">
      <c r="J14">
        <f>0.0026/10</f>
        <v>2.5999999999999998E-4</v>
      </c>
      <c r="K14" s="15">
        <v>0.376</v>
      </c>
      <c r="L14" s="16">
        <v>0.373</v>
      </c>
      <c r="M14" s="17">
        <v>0.36399999999999999</v>
      </c>
      <c r="N14" s="24">
        <f t="shared" ref="N14:N15" si="4">AVERAGE(K14:M14)</f>
        <v>0.371</v>
      </c>
      <c r="O14" s="23"/>
      <c r="S14" s="4" t="s">
        <v>32</v>
      </c>
      <c r="T14" s="27">
        <v>0.14749394673123487</v>
      </c>
      <c r="U14" s="15">
        <v>0.34399999999999997</v>
      </c>
      <c r="V14" s="16">
        <v>0.35099999999999998</v>
      </c>
      <c r="W14" s="17">
        <v>0.34200000000000003</v>
      </c>
      <c r="X14" s="24">
        <f t="shared" si="0"/>
        <v>0.34566666666666662</v>
      </c>
      <c r="Z14" s="4" t="s">
        <v>38</v>
      </c>
      <c r="AA14" s="27">
        <v>0.14948466257668711</v>
      </c>
      <c r="AB14" s="15">
        <v>0.57499999999999996</v>
      </c>
      <c r="AC14" s="16">
        <v>0.57499999999999996</v>
      </c>
      <c r="AD14" s="17">
        <v>0.622</v>
      </c>
      <c r="AE14" s="24">
        <f t="shared" si="1"/>
        <v>0.59066666666666656</v>
      </c>
      <c r="AF14" s="23"/>
    </row>
    <row r="15" spans="1:33" x14ac:dyDescent="0.35">
      <c r="I15" t="s">
        <v>56</v>
      </c>
      <c r="J15">
        <f>0.0025/10</f>
        <v>2.5000000000000001E-4</v>
      </c>
      <c r="K15" s="15">
        <v>0.35099999999999998</v>
      </c>
      <c r="L15" s="16">
        <v>0.34699999999999998</v>
      </c>
      <c r="M15" s="17">
        <v>0.36299999999999999</v>
      </c>
      <c r="N15" s="24">
        <f t="shared" si="4"/>
        <v>0.35366666666666663</v>
      </c>
      <c r="O15" s="23"/>
      <c r="S15" s="4"/>
      <c r="T15" s="27">
        <v>0.14582324455205811</v>
      </c>
      <c r="U15" s="15">
        <v>0.34599999999999997</v>
      </c>
      <c r="V15" s="16">
        <v>0.34899999999999998</v>
      </c>
      <c r="W15" s="17">
        <v>0.34699999999999998</v>
      </c>
      <c r="X15" s="24">
        <f t="shared" si="0"/>
        <v>0.34733333333333327</v>
      </c>
      <c r="Z15" s="4"/>
      <c r="AA15" s="27">
        <v>0.14733742331288344</v>
      </c>
      <c r="AB15" s="15">
        <v>0.61</v>
      </c>
      <c r="AC15" s="16">
        <v>0.61399999999999999</v>
      </c>
      <c r="AD15" s="17">
        <v>0.6</v>
      </c>
      <c r="AE15" s="24">
        <f t="shared" si="1"/>
        <v>0.60799999999999998</v>
      </c>
      <c r="AF15" s="23"/>
    </row>
    <row r="16" spans="1:33" x14ac:dyDescent="0.35">
      <c r="J16">
        <f>0.0025/10</f>
        <v>2.5000000000000001E-4</v>
      </c>
      <c r="K16" s="15">
        <v>0.37</v>
      </c>
      <c r="L16" s="16">
        <v>0.36599999999999999</v>
      </c>
      <c r="M16" s="17">
        <v>0.36499999999999999</v>
      </c>
      <c r="N16" s="24">
        <f>AVERAGE(K16:M16)</f>
        <v>0.36699999999999999</v>
      </c>
      <c r="O16" s="23"/>
      <c r="S16" s="4" t="s">
        <v>35</v>
      </c>
      <c r="T16" s="27">
        <v>0.14864406779661019</v>
      </c>
      <c r="U16" s="15">
        <v>0.63200000000000001</v>
      </c>
      <c r="V16" s="16">
        <v>0.66</v>
      </c>
      <c r="W16" s="17">
        <v>0.621</v>
      </c>
      <c r="X16" s="24">
        <f t="shared" si="0"/>
        <v>0.63766666666666671</v>
      </c>
      <c r="Z16" s="4" t="s">
        <v>41</v>
      </c>
      <c r="AA16" s="27">
        <v>0.14884662576687116</v>
      </c>
      <c r="AB16" s="15">
        <v>0.78700000000000003</v>
      </c>
      <c r="AC16" s="16">
        <v>0.82699999999999996</v>
      </c>
      <c r="AD16" s="17">
        <v>0.84599999999999997</v>
      </c>
      <c r="AE16" s="24">
        <f t="shared" si="1"/>
        <v>0.82</v>
      </c>
      <c r="AF16" s="23"/>
    </row>
    <row r="17" spans="9:32" x14ac:dyDescent="0.35">
      <c r="I17" t="s">
        <v>57</v>
      </c>
      <c r="J17" s="54">
        <v>8.9999999999999992E-5</v>
      </c>
      <c r="K17" s="57">
        <v>0.64500000000000002</v>
      </c>
      <c r="L17" s="57">
        <v>0.64400000000000002</v>
      </c>
      <c r="M17" s="57">
        <v>0.65500000000000003</v>
      </c>
      <c r="N17" s="55">
        <f>AVERAGE(K17:M17)</f>
        <v>0.64800000000000002</v>
      </c>
      <c r="O17" s="53"/>
      <c r="P17" s="56"/>
      <c r="S17" s="4"/>
      <c r="T17" s="4">
        <v>0.14542372881355933</v>
      </c>
      <c r="U17" s="7">
        <v>0.66600000000000004</v>
      </c>
      <c r="V17" s="16">
        <v>0.64600000000000002</v>
      </c>
      <c r="W17" s="17">
        <v>0.621</v>
      </c>
      <c r="X17" s="24">
        <f t="shared" si="0"/>
        <v>0.64433333333333331</v>
      </c>
      <c r="Z17" s="4"/>
      <c r="AA17" s="4">
        <v>0.14763190184049083</v>
      </c>
      <c r="AB17" s="7">
        <v>0.79300000000000004</v>
      </c>
      <c r="AC17" s="16">
        <v>0.83199999999999996</v>
      </c>
      <c r="AD17" s="17">
        <v>0.80500000000000005</v>
      </c>
      <c r="AE17" s="24">
        <f t="shared" si="1"/>
        <v>0.81</v>
      </c>
      <c r="AF17" s="23"/>
    </row>
    <row r="18" spans="9:32" x14ac:dyDescent="0.35">
      <c r="J18" s="29">
        <v>8.9999999999999992E-5</v>
      </c>
      <c r="K18" s="29">
        <v>0.65600000000000003</v>
      </c>
      <c r="L18" s="29">
        <v>0.65200000000000002</v>
      </c>
      <c r="M18" s="29">
        <v>0.65900000000000003</v>
      </c>
      <c r="N18" s="55">
        <f>AVERAGE(K18:M18)</f>
        <v>0.65566666666666673</v>
      </c>
      <c r="O18" s="53"/>
      <c r="P18" s="56"/>
      <c r="S18" s="4" t="s">
        <v>35</v>
      </c>
      <c r="T18" s="27">
        <v>0.14548426150121066</v>
      </c>
      <c r="U18" s="15">
        <v>0.61899999999999999</v>
      </c>
      <c r="V18" s="16">
        <v>0.65200000000000002</v>
      </c>
      <c r="W18" s="17">
        <v>0.61599999999999999</v>
      </c>
      <c r="X18" s="24">
        <f t="shared" si="0"/>
        <v>0.629</v>
      </c>
      <c r="Z18" s="4" t="s">
        <v>41</v>
      </c>
      <c r="AA18" s="27">
        <v>0.14786503067484663</v>
      </c>
      <c r="AB18" s="15">
        <v>0.83499999999999996</v>
      </c>
      <c r="AC18" s="16">
        <v>0.88200000000000001</v>
      </c>
      <c r="AD18" s="17">
        <v>0.88600000000000001</v>
      </c>
      <c r="AE18" s="24">
        <f t="shared" si="1"/>
        <v>0.8676666666666667</v>
      </c>
      <c r="AF18" s="23"/>
    </row>
    <row r="19" spans="9:32" x14ac:dyDescent="0.35">
      <c r="I19" t="s">
        <v>57</v>
      </c>
      <c r="J19">
        <v>8.0000000000000007E-5</v>
      </c>
      <c r="K19">
        <v>0.57999999999999996</v>
      </c>
      <c r="L19">
        <v>0.59299999999999997</v>
      </c>
      <c r="M19">
        <v>0.56999999999999995</v>
      </c>
      <c r="N19">
        <f t="shared" ref="N19:N20" si="5">AVERAGE(K19:M19)</f>
        <v>0.58099999999999996</v>
      </c>
      <c r="O19" s="23"/>
      <c r="S19" s="4"/>
      <c r="T19" s="27">
        <v>0.14543583535108959</v>
      </c>
      <c r="U19" s="15">
        <v>0.57199999999999995</v>
      </c>
      <c r="V19" s="16">
        <v>0.57899999999999996</v>
      </c>
      <c r="W19" s="17">
        <v>0.58899999999999997</v>
      </c>
      <c r="X19" s="24">
        <f t="shared" si="0"/>
        <v>0.57999999999999996</v>
      </c>
      <c r="Z19" s="4"/>
      <c r="AA19" s="27">
        <v>0.14814723926380369</v>
      </c>
      <c r="AB19" s="15">
        <v>0.81899999999999995</v>
      </c>
      <c r="AC19" s="16">
        <v>0.81</v>
      </c>
      <c r="AD19" s="17">
        <v>0.82099999999999995</v>
      </c>
      <c r="AE19" s="24">
        <f t="shared" si="1"/>
        <v>0.81666666666666676</v>
      </c>
      <c r="AF19" s="23"/>
    </row>
    <row r="20" spans="9:32" x14ac:dyDescent="0.35">
      <c r="J20">
        <v>8.0000000000000007E-5</v>
      </c>
      <c r="K20">
        <v>0.58499999999999996</v>
      </c>
      <c r="L20">
        <v>0.57899999999999996</v>
      </c>
      <c r="M20">
        <v>0.57299999999999995</v>
      </c>
      <c r="N20" s="24">
        <f t="shared" si="5"/>
        <v>0.57899999999999996</v>
      </c>
      <c r="O20" s="23"/>
      <c r="S20" s="4" t="s">
        <v>35</v>
      </c>
      <c r="T20" s="27">
        <v>0.1469491525423729</v>
      </c>
      <c r="U20" s="15">
        <v>0.52400000000000002</v>
      </c>
      <c r="V20" s="16">
        <v>0.54200000000000004</v>
      </c>
      <c r="W20" s="17">
        <v>0.53200000000000003</v>
      </c>
      <c r="X20" s="24">
        <f t="shared" si="0"/>
        <v>0.53266666666666673</v>
      </c>
      <c r="Z20" s="4" t="s">
        <v>41</v>
      </c>
      <c r="AA20" s="27">
        <v>0.14923926380368097</v>
      </c>
      <c r="AB20" s="15">
        <v>0.72599999999999998</v>
      </c>
      <c r="AC20" s="16">
        <v>0.746</v>
      </c>
      <c r="AD20" s="17">
        <v>0.73099999999999998</v>
      </c>
      <c r="AE20" s="24">
        <f t="shared" si="1"/>
        <v>0.73433333333333328</v>
      </c>
      <c r="AF20" s="23"/>
    </row>
    <row r="21" spans="9:32" x14ac:dyDescent="0.35">
      <c r="S21" s="4"/>
      <c r="T21" s="27">
        <v>0.14584745762711865</v>
      </c>
      <c r="U21" s="15">
        <v>0.54</v>
      </c>
      <c r="V21" s="16">
        <v>0.51100000000000001</v>
      </c>
      <c r="W21" s="17">
        <v>0.52400000000000002</v>
      </c>
      <c r="X21" s="24">
        <f t="shared" si="0"/>
        <v>0.52500000000000002</v>
      </c>
      <c r="Z21" s="4"/>
      <c r="AA21" s="27">
        <v>0.14759509202453988</v>
      </c>
      <c r="AB21" s="15">
        <v>0.749</v>
      </c>
      <c r="AC21" s="16">
        <v>0.75</v>
      </c>
      <c r="AD21" s="17">
        <v>0.78400000000000003</v>
      </c>
      <c r="AE21" s="24">
        <f t="shared" si="1"/>
        <v>0.76100000000000012</v>
      </c>
      <c r="AF21" s="23"/>
    </row>
    <row r="22" spans="9:32" x14ac:dyDescent="0.35">
      <c r="S22" s="4" t="s">
        <v>35</v>
      </c>
      <c r="T22" s="27">
        <v>0.14510895883777242</v>
      </c>
      <c r="U22" s="15">
        <v>0.54800000000000004</v>
      </c>
      <c r="V22" s="16">
        <v>0.56000000000000005</v>
      </c>
      <c r="W22" s="17">
        <v>0.56000000000000005</v>
      </c>
      <c r="X22" s="24">
        <f t="shared" si="0"/>
        <v>0.55600000000000005</v>
      </c>
      <c r="Z22" s="4" t="s">
        <v>41</v>
      </c>
      <c r="AA22" s="27">
        <v>0.1480245398773006</v>
      </c>
      <c r="AB22" s="15">
        <v>0.72799999999999998</v>
      </c>
      <c r="AC22" s="16">
        <v>0.76300000000000001</v>
      </c>
      <c r="AD22" s="17">
        <v>0.76600000000000001</v>
      </c>
      <c r="AE22" s="24">
        <f t="shared" si="1"/>
        <v>0.75233333333333341</v>
      </c>
      <c r="AF22" s="23"/>
    </row>
    <row r="23" spans="9:32" x14ac:dyDescent="0.35">
      <c r="S23" s="4"/>
      <c r="T23" s="27">
        <v>0.14782082324455209</v>
      </c>
      <c r="U23" s="15">
        <v>0.54700000000000004</v>
      </c>
      <c r="V23" s="16">
        <v>0.55500000000000005</v>
      </c>
      <c r="W23" s="17">
        <v>0.54200000000000004</v>
      </c>
      <c r="X23" s="24">
        <f t="shared" si="0"/>
        <v>0.54800000000000004</v>
      </c>
      <c r="Z23" s="4"/>
      <c r="AA23" s="27">
        <v>0.14780368098159508</v>
      </c>
      <c r="AB23" s="15">
        <v>0.754</v>
      </c>
      <c r="AC23" s="16">
        <v>0.78400000000000003</v>
      </c>
      <c r="AD23" s="17">
        <v>0.749</v>
      </c>
      <c r="AE23" s="24">
        <f t="shared" si="1"/>
        <v>0.76233333333333331</v>
      </c>
      <c r="AF23" s="23"/>
    </row>
    <row r="24" spans="9:32" x14ac:dyDescent="0.35">
      <c r="S24" s="4" t="s">
        <v>34</v>
      </c>
      <c r="T24" s="27">
        <v>0.14653753026634384</v>
      </c>
      <c r="U24" s="15">
        <v>0.308</v>
      </c>
      <c r="V24" s="16">
        <v>0.308</v>
      </c>
      <c r="W24" s="17">
        <v>0.30199999999999999</v>
      </c>
      <c r="X24" s="24">
        <f t="shared" si="0"/>
        <v>0.30599999999999999</v>
      </c>
      <c r="Z24" s="4" t="s">
        <v>40</v>
      </c>
      <c r="AA24" s="27">
        <v>0.14853987730061347</v>
      </c>
      <c r="AB24" s="15">
        <v>0.60299999999999998</v>
      </c>
      <c r="AC24" s="16">
        <v>0.61699999999999999</v>
      </c>
      <c r="AD24" s="17">
        <v>0.61599999999999999</v>
      </c>
      <c r="AE24" s="24">
        <f t="shared" si="1"/>
        <v>0.61199999999999999</v>
      </c>
      <c r="AF24" s="23"/>
    </row>
    <row r="25" spans="9:32" x14ac:dyDescent="0.35">
      <c r="S25" s="4"/>
      <c r="T25" s="27">
        <v>0.14746973365617436</v>
      </c>
      <c r="U25" s="15">
        <v>0.307</v>
      </c>
      <c r="V25" s="16">
        <v>0.30499999999999999</v>
      </c>
      <c r="W25" s="17">
        <v>0.30499999999999999</v>
      </c>
      <c r="X25" s="24">
        <f t="shared" si="0"/>
        <v>0.3056666666666667</v>
      </c>
      <c r="Z25" s="4"/>
      <c r="AA25" s="27">
        <v>0.14808588957055216</v>
      </c>
      <c r="AB25" s="15">
        <v>0.60699999999999998</v>
      </c>
      <c r="AC25" s="16">
        <v>0.6</v>
      </c>
      <c r="AD25" s="17">
        <v>0.59099999999999997</v>
      </c>
      <c r="AE25" s="24">
        <f t="shared" si="1"/>
        <v>0.59933333333333327</v>
      </c>
      <c r="AF25" s="23"/>
    </row>
    <row r="26" spans="9:32" x14ac:dyDescent="0.35">
      <c r="S26" s="4" t="s">
        <v>34</v>
      </c>
      <c r="T26" s="27">
        <v>0.14868038740920098</v>
      </c>
      <c r="U26" s="15">
        <v>0.30499999999999999</v>
      </c>
      <c r="V26" s="16">
        <v>0.30599999999999999</v>
      </c>
      <c r="W26" s="17">
        <v>0.30499999999999999</v>
      </c>
      <c r="X26" s="24">
        <f t="shared" si="0"/>
        <v>0.30533333333333329</v>
      </c>
      <c r="Z26" s="4" t="s">
        <v>40</v>
      </c>
      <c r="AA26" s="27">
        <v>0.14839263803680983</v>
      </c>
      <c r="AB26" s="15">
        <v>0.51900000000000002</v>
      </c>
      <c r="AC26" s="16">
        <v>0.54</v>
      </c>
      <c r="AD26" s="17">
        <v>0.51600000000000001</v>
      </c>
      <c r="AE26" s="24">
        <f t="shared" si="1"/>
        <v>0.52500000000000002</v>
      </c>
      <c r="AF26" s="23"/>
    </row>
    <row r="27" spans="9:32" x14ac:dyDescent="0.35">
      <c r="S27" s="4"/>
      <c r="T27" s="27">
        <v>0.14824455205811138</v>
      </c>
      <c r="U27" s="15">
        <v>0.29199999999999998</v>
      </c>
      <c r="V27" s="16">
        <v>0.25</v>
      </c>
      <c r="W27" s="17">
        <v>0.31</v>
      </c>
      <c r="X27" s="24">
        <f t="shared" si="0"/>
        <v>0.28400000000000003</v>
      </c>
      <c r="Z27" s="4"/>
      <c r="AA27" s="27">
        <v>0.14773006134969324</v>
      </c>
      <c r="AB27" s="15">
        <v>0.50800000000000001</v>
      </c>
      <c r="AC27" s="16">
        <v>0.52</v>
      </c>
      <c r="AD27" s="17">
        <v>0.51400000000000001</v>
      </c>
      <c r="AE27" s="24">
        <f t="shared" si="1"/>
        <v>0.51400000000000001</v>
      </c>
      <c r="AF27" s="23"/>
    </row>
    <row r="28" spans="9:32" x14ac:dyDescent="0.35">
      <c r="S28" s="4" t="s">
        <v>34</v>
      </c>
      <c r="T28" s="27">
        <v>0.14622276029055689</v>
      </c>
      <c r="U28" s="15">
        <v>0.30199999999999999</v>
      </c>
      <c r="V28" s="16">
        <v>0.30499999999999999</v>
      </c>
      <c r="W28" s="17">
        <v>0.3</v>
      </c>
      <c r="X28" s="24">
        <f t="shared" si="0"/>
        <v>0.30233333333333334</v>
      </c>
      <c r="Z28" s="4" t="s">
        <v>40</v>
      </c>
      <c r="AA28" s="27">
        <v>0.1483312883435583</v>
      </c>
      <c r="AB28" s="15">
        <v>0.53600000000000003</v>
      </c>
      <c r="AC28" s="16">
        <v>0.56499999999999995</v>
      </c>
      <c r="AD28" s="17">
        <v>0.55000000000000004</v>
      </c>
      <c r="AE28" s="24">
        <f t="shared" si="1"/>
        <v>0.55033333333333334</v>
      </c>
      <c r="AF28" s="23"/>
    </row>
    <row r="29" spans="9:32" x14ac:dyDescent="0.35">
      <c r="S29" s="4"/>
      <c r="T29" s="27">
        <v>0.14555690072639227</v>
      </c>
      <c r="U29" s="15">
        <v>0.28899999999999998</v>
      </c>
      <c r="V29" s="16">
        <v>0.30299999999999999</v>
      </c>
      <c r="W29" s="17">
        <v>0.30199999999999999</v>
      </c>
      <c r="X29" s="24">
        <f t="shared" si="0"/>
        <v>0.29799999999999999</v>
      </c>
      <c r="Z29" s="4"/>
      <c r="AA29" s="27">
        <v>0.14803680981595091</v>
      </c>
      <c r="AB29" s="15">
        <v>0.57199999999999995</v>
      </c>
      <c r="AC29" s="16">
        <v>0.55600000000000005</v>
      </c>
      <c r="AD29" s="17">
        <v>0.55800000000000005</v>
      </c>
      <c r="AE29" s="24">
        <f t="shared" si="1"/>
        <v>0.56200000000000006</v>
      </c>
      <c r="AF29" s="23"/>
    </row>
    <row r="30" spans="9:32" x14ac:dyDescent="0.35">
      <c r="S30" s="4" t="s">
        <v>34</v>
      </c>
      <c r="T30" s="27">
        <v>0.15197336561743344</v>
      </c>
      <c r="U30" s="15">
        <v>0.307</v>
      </c>
      <c r="V30" s="16">
        <v>0.32300000000000001</v>
      </c>
      <c r="W30" s="17">
        <v>0.312</v>
      </c>
      <c r="X30" s="24">
        <f t="shared" si="0"/>
        <v>0.314</v>
      </c>
      <c r="Z30" s="4" t="s">
        <v>40</v>
      </c>
      <c r="AA30" s="27">
        <v>0.14744785276073619</v>
      </c>
      <c r="AB30" s="15">
        <v>0.60499999999999998</v>
      </c>
      <c r="AC30" s="16">
        <v>0.627</v>
      </c>
      <c r="AD30" s="17">
        <v>0.60599999999999998</v>
      </c>
      <c r="AE30" s="24">
        <f t="shared" si="1"/>
        <v>0.61266666666666669</v>
      </c>
      <c r="AF30" s="23"/>
    </row>
    <row r="31" spans="9:32" x14ac:dyDescent="0.35">
      <c r="S31" s="4"/>
      <c r="T31" s="27">
        <v>0.14955205811138014</v>
      </c>
      <c r="U31" s="15">
        <v>0.30599999999999999</v>
      </c>
      <c r="V31" s="16">
        <v>0.32700000000000001</v>
      </c>
      <c r="W31" s="17">
        <v>0.311</v>
      </c>
      <c r="X31" s="24">
        <f t="shared" si="0"/>
        <v>0.31466666666666665</v>
      </c>
      <c r="Z31" s="4"/>
      <c r="AA31" s="27">
        <v>0.1483312883435583</v>
      </c>
      <c r="AB31" s="15">
        <v>0.46</v>
      </c>
      <c r="AC31" s="16">
        <v>0.499</v>
      </c>
      <c r="AD31" s="17">
        <v>0.51500000000000001</v>
      </c>
      <c r="AE31" s="24">
        <f t="shared" si="1"/>
        <v>0.4913333333333334</v>
      </c>
      <c r="AF31" s="23"/>
    </row>
    <row r="32" spans="9:32" x14ac:dyDescent="0.35">
      <c r="S32" s="4" t="s">
        <v>37</v>
      </c>
      <c r="T32" s="27">
        <v>0.14679176755447942</v>
      </c>
      <c r="U32" s="15">
        <v>0.57099999999999995</v>
      </c>
      <c r="V32" s="16">
        <v>0.55500000000000005</v>
      </c>
      <c r="W32" s="17">
        <v>0.58199999999999996</v>
      </c>
      <c r="X32" s="24">
        <f t="shared" si="0"/>
        <v>0.56933333333333325</v>
      </c>
      <c r="Z32" s="4" t="s">
        <v>43</v>
      </c>
      <c r="AA32" s="27">
        <v>0.14774233128834355</v>
      </c>
      <c r="AB32" s="15">
        <v>0.64800000000000002</v>
      </c>
      <c r="AC32" s="16">
        <v>0.70099999999999996</v>
      </c>
      <c r="AD32" s="17">
        <v>0.67600000000000005</v>
      </c>
      <c r="AE32" s="24">
        <f t="shared" si="1"/>
        <v>0.67499999999999993</v>
      </c>
      <c r="AF32" s="23"/>
    </row>
    <row r="33" spans="19:32" x14ac:dyDescent="0.35">
      <c r="S33" s="4"/>
      <c r="T33" s="27">
        <v>0.14572639225181599</v>
      </c>
      <c r="U33" s="15">
        <v>0.66</v>
      </c>
      <c r="V33" s="16">
        <v>0.69099999999999995</v>
      </c>
      <c r="W33" s="17">
        <v>0.69699999999999995</v>
      </c>
      <c r="X33" s="24">
        <f t="shared" si="0"/>
        <v>0.68266666666666664</v>
      </c>
      <c r="Z33" s="4"/>
      <c r="AA33" s="27">
        <v>0.14822085889570549</v>
      </c>
      <c r="AB33" s="15">
        <v>0.74399999999999999</v>
      </c>
      <c r="AC33" s="16">
        <v>0.78300000000000003</v>
      </c>
      <c r="AD33" s="17">
        <v>0.76300000000000001</v>
      </c>
      <c r="AE33" s="24">
        <f t="shared" si="1"/>
        <v>0.76333333333333331</v>
      </c>
      <c r="AF33" s="23"/>
    </row>
    <row r="34" spans="19:32" x14ac:dyDescent="0.35">
      <c r="S34" s="4" t="s">
        <v>37</v>
      </c>
      <c r="T34" s="27">
        <v>0.14749394673123487</v>
      </c>
      <c r="U34" s="15">
        <v>0.64700000000000002</v>
      </c>
      <c r="V34" s="16">
        <v>0.61399999999999999</v>
      </c>
      <c r="W34" s="17">
        <v>0.625</v>
      </c>
      <c r="X34" s="24">
        <f t="shared" si="0"/>
        <v>0.62866666666666671</v>
      </c>
      <c r="Z34" s="4" t="s">
        <v>43</v>
      </c>
      <c r="AA34" s="27">
        <v>0.14754601226993866</v>
      </c>
      <c r="AB34" s="15">
        <v>0.81200000000000006</v>
      </c>
      <c r="AC34" s="16">
        <v>0.80800000000000005</v>
      </c>
      <c r="AD34" s="17">
        <v>0.79</v>
      </c>
      <c r="AE34" s="24">
        <f t="shared" si="1"/>
        <v>0.80333333333333334</v>
      </c>
      <c r="AF34" s="23"/>
    </row>
    <row r="35" spans="19:32" x14ac:dyDescent="0.35">
      <c r="S35" s="4"/>
      <c r="T35" s="27">
        <v>0.14779661016949153</v>
      </c>
      <c r="U35" s="15">
        <v>0.54800000000000004</v>
      </c>
      <c r="V35" s="16">
        <v>0.60599999999999998</v>
      </c>
      <c r="W35" s="17">
        <v>0.56899999999999995</v>
      </c>
      <c r="X35" s="24">
        <f t="shared" si="0"/>
        <v>0.57433333333333325</v>
      </c>
      <c r="Z35" s="4"/>
      <c r="AA35" s="27">
        <v>0.14841717791411044</v>
      </c>
      <c r="AB35" s="15">
        <v>0.68400000000000005</v>
      </c>
      <c r="AC35" s="16">
        <v>0.73099999999999998</v>
      </c>
      <c r="AD35" s="17">
        <v>0.73099999999999998</v>
      </c>
      <c r="AE35" s="24">
        <f t="shared" si="1"/>
        <v>0.71533333333333327</v>
      </c>
      <c r="AF35" s="23"/>
    </row>
    <row r="36" spans="19:32" x14ac:dyDescent="0.35">
      <c r="S36" s="4" t="s">
        <v>36</v>
      </c>
      <c r="T36" s="27">
        <v>0.14898305084745764</v>
      </c>
      <c r="U36" s="15">
        <v>0.29899999999999999</v>
      </c>
      <c r="V36" s="16">
        <v>0.31900000000000001</v>
      </c>
      <c r="W36" s="17">
        <v>0.3</v>
      </c>
      <c r="X36" s="24">
        <f t="shared" si="0"/>
        <v>0.30599999999999999</v>
      </c>
      <c r="Z36" s="4" t="s">
        <v>42</v>
      </c>
      <c r="AA36" s="27">
        <v>0.1473128834355828</v>
      </c>
      <c r="AB36" s="15">
        <v>0.59499999999999997</v>
      </c>
      <c r="AC36" s="16">
        <v>0.48399999999999999</v>
      </c>
      <c r="AD36" s="17">
        <v>0.59</v>
      </c>
      <c r="AE36" s="24">
        <f t="shared" si="1"/>
        <v>0.55633333333333335</v>
      </c>
      <c r="AF36" s="23"/>
    </row>
    <row r="37" spans="19:32" x14ac:dyDescent="0.35">
      <c r="S37" s="4"/>
      <c r="T37" s="27">
        <v>0.14976997578692497</v>
      </c>
      <c r="U37" s="15">
        <v>0.311</v>
      </c>
      <c r="V37" s="16">
        <v>0.29899999999999999</v>
      </c>
      <c r="W37" s="17">
        <v>0.28499999999999998</v>
      </c>
      <c r="X37" s="24">
        <f t="shared" si="0"/>
        <v>0.29833333333333334</v>
      </c>
      <c r="Z37" s="4"/>
      <c r="AA37" s="27">
        <v>0.14925153374233127</v>
      </c>
      <c r="AB37" s="15">
        <v>0.49199999999999999</v>
      </c>
      <c r="AC37" s="16">
        <v>0.499</v>
      </c>
      <c r="AD37" s="17">
        <v>0.48899999999999999</v>
      </c>
      <c r="AE37" s="24">
        <f t="shared" si="1"/>
        <v>0.49333333333333335</v>
      </c>
      <c r="AF37" s="23"/>
    </row>
    <row r="38" spans="19:32" x14ac:dyDescent="0.35">
      <c r="S38" s="4" t="s">
        <v>36</v>
      </c>
      <c r="T38" s="27">
        <v>0.1469491525423729</v>
      </c>
      <c r="U38" s="15">
        <v>0.28100000000000003</v>
      </c>
      <c r="V38" s="16">
        <v>0.28999999999999998</v>
      </c>
      <c r="W38" s="17">
        <v>0.28499999999999998</v>
      </c>
      <c r="X38" s="24">
        <f t="shared" si="0"/>
        <v>0.28533333333333327</v>
      </c>
      <c r="Z38" s="4" t="s">
        <v>42</v>
      </c>
      <c r="AA38" s="27">
        <v>0.15002453987730061</v>
      </c>
      <c r="AB38" s="15">
        <v>0.52600000000000002</v>
      </c>
      <c r="AC38" s="16">
        <v>0.52200000000000002</v>
      </c>
      <c r="AD38" s="17">
        <v>0.53500000000000003</v>
      </c>
      <c r="AE38" s="24">
        <f t="shared" si="1"/>
        <v>0.52766666666666673</v>
      </c>
      <c r="AF38" s="23"/>
    </row>
    <row r="39" spans="19:32" ht="15" thickBot="1" x14ac:dyDescent="0.4">
      <c r="S39" s="5"/>
      <c r="T39" s="28">
        <v>0.14855932203389832</v>
      </c>
      <c r="U39" s="18">
        <v>0.25900000000000001</v>
      </c>
      <c r="V39" s="19">
        <v>0.26100000000000001</v>
      </c>
      <c r="W39" s="20">
        <v>0.25600000000000001</v>
      </c>
      <c r="X39" s="24">
        <f t="shared" si="0"/>
        <v>0.25866666666666666</v>
      </c>
      <c r="Z39" s="5"/>
      <c r="AA39" s="28">
        <v>0.14923926380368097</v>
      </c>
      <c r="AB39" s="18">
        <v>0.51900000000000002</v>
      </c>
      <c r="AC39" s="19">
        <v>0.52600000000000002</v>
      </c>
      <c r="AD39" s="20">
        <v>0.51200000000000001</v>
      </c>
      <c r="AE39" s="24">
        <f t="shared" si="1"/>
        <v>0.51900000000000002</v>
      </c>
      <c r="AF39" s="23"/>
    </row>
    <row r="40" spans="19:32" x14ac:dyDescent="0.35">
      <c r="S40" s="6"/>
      <c r="T40" s="6"/>
      <c r="U40" s="13"/>
      <c r="V40" s="13"/>
      <c r="W40" s="13"/>
      <c r="Z40" s="6"/>
      <c r="AA40" s="6"/>
      <c r="AB40" s="13"/>
      <c r="AC40" s="13"/>
      <c r="AD40" s="13"/>
    </row>
    <row r="41" spans="19:32" x14ac:dyDescent="0.35">
      <c r="S41" s="7"/>
      <c r="T41" s="7"/>
      <c r="U41" s="16"/>
      <c r="V41" s="16"/>
      <c r="W41" s="16"/>
      <c r="Z41" s="7"/>
      <c r="AA41" s="7"/>
      <c r="AB41" s="16"/>
      <c r="AC41" s="16"/>
      <c r="AD41" s="1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TFM</vt:lpstr>
      <vt:lpstr>DPPH</vt:lpstr>
      <vt:lpstr>CUPRAC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Deniz</cp:lastModifiedBy>
  <dcterms:created xsi:type="dcterms:W3CDTF">2021-07-18T13:12:42Z</dcterms:created>
  <dcterms:modified xsi:type="dcterms:W3CDTF">2023-01-28T07:48:05Z</dcterms:modified>
</cp:coreProperties>
</file>