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fd1528cf70d941a/Documents/UCL/Report/Publications/Mechanochem/Schemes/"/>
    </mc:Choice>
  </mc:AlternateContent>
  <xr:revisionPtr revIDLastSave="65" documentId="8_{266A30E4-FCC3-40F0-9719-6E97F5476B0A}" xr6:coauthVersionLast="47" xr6:coauthVersionMax="47" xr10:uidLastSave="{707746BE-F5E6-4DCF-8EC3-2E834ECC0E30}"/>
  <bookViews>
    <workbookView xWindow="-110" yWindow="-110" windowWidth="19420" windowHeight="10420" activeTab="1" xr2:uid="{E05F0060-9F14-4A51-9CC2-4F571390CC7E}"/>
  </bookViews>
  <sheets>
    <sheet name="2" sheetId="23" r:id="rId1"/>
    <sheet name="3&amp;4" sheetId="2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25" l="1"/>
  <c r="D4" i="25"/>
  <c r="F4" i="25"/>
  <c r="D5" i="25"/>
  <c r="F5" i="25"/>
  <c r="D6" i="25"/>
  <c r="D7" i="25"/>
  <c r="F7" i="25"/>
  <c r="F8" i="25"/>
  <c r="D9" i="25"/>
  <c r="D10" i="25"/>
  <c r="F10" i="25"/>
  <c r="D11" i="25"/>
  <c r="F11" i="25"/>
  <c r="D12" i="25"/>
  <c r="F12" i="25"/>
  <c r="D13" i="25"/>
  <c r="G97" i="23"/>
  <c r="H97" i="23" s="1"/>
  <c r="G96" i="23"/>
  <c r="H96" i="23" s="1"/>
  <c r="I96" i="23" s="1"/>
  <c r="F101" i="23"/>
  <c r="F100" i="23"/>
  <c r="G100" i="23" s="1"/>
  <c r="F99" i="23"/>
  <c r="G99" i="23" s="1"/>
  <c r="F98" i="23"/>
  <c r="G98" i="23" s="1"/>
  <c r="F95" i="23"/>
  <c r="G95" i="23" s="1"/>
  <c r="F94" i="23"/>
  <c r="G94" i="23" s="1"/>
  <c r="F93" i="23"/>
  <c r="F92" i="23"/>
  <c r="G92" i="23" s="1"/>
  <c r="F91" i="23"/>
  <c r="G91" i="23" s="1"/>
  <c r="F90" i="23"/>
  <c r="G90" i="23" s="1"/>
  <c r="F89" i="23"/>
  <c r="G89" i="23" s="1"/>
  <c r="F88" i="23"/>
  <c r="G88" i="23" s="1"/>
  <c r="F87" i="23"/>
  <c r="F86" i="23"/>
  <c r="G86" i="23" s="1"/>
  <c r="F85" i="23"/>
  <c r="G85" i="23" s="1"/>
  <c r="F84" i="23"/>
  <c r="G84" i="23" s="1"/>
  <c r="F83" i="23"/>
  <c r="F82" i="23"/>
  <c r="G82" i="23" s="1"/>
  <c r="F81" i="23"/>
  <c r="G81" i="23" s="1"/>
  <c r="F80" i="23"/>
  <c r="G80" i="23" s="1"/>
  <c r="F79" i="23"/>
  <c r="G79" i="23" s="1"/>
  <c r="F78" i="23"/>
  <c r="G78" i="23" s="1"/>
  <c r="F77" i="23"/>
  <c r="G77" i="23" s="1"/>
  <c r="F76" i="23"/>
  <c r="G76" i="23" s="1"/>
  <c r="F75" i="23"/>
  <c r="G75" i="23" s="1"/>
  <c r="F74" i="23"/>
  <c r="G74" i="23" s="1"/>
  <c r="G87" i="23" l="1"/>
  <c r="H87" i="23" s="1"/>
  <c r="I87" i="23" s="1"/>
  <c r="G93" i="23" s="1"/>
  <c r="H93" i="23" s="1"/>
  <c r="I93" i="23" s="1"/>
  <c r="H84" i="23"/>
  <c r="I84" i="23" s="1"/>
  <c r="G83" i="23"/>
  <c r="H83" i="23" s="1"/>
  <c r="I83" i="23" s="1"/>
  <c r="G101" i="23"/>
  <c r="H101" i="23" s="1"/>
  <c r="I101" i="23" s="1"/>
  <c r="H100" i="23"/>
  <c r="I100" i="23" s="1"/>
  <c r="H99" i="23"/>
  <c r="I99" i="23" s="1"/>
  <c r="H98" i="23"/>
  <c r="I98" i="23" s="1"/>
  <c r="H95" i="23"/>
  <c r="I95" i="23" s="1"/>
  <c r="H94" i="23"/>
  <c r="I94" i="23" s="1"/>
  <c r="H92" i="23"/>
  <c r="I92" i="23" s="1"/>
  <c r="H91" i="23"/>
  <c r="I91" i="23" s="1"/>
  <c r="H90" i="23"/>
  <c r="I90" i="23" s="1"/>
  <c r="H89" i="23"/>
  <c r="I89" i="23" s="1"/>
  <c r="H88" i="23"/>
  <c r="I88" i="23" s="1"/>
  <c r="H86" i="23"/>
  <c r="I86" i="23" s="1"/>
  <c r="H85" i="23"/>
  <c r="I85" i="23" s="1"/>
  <c r="H82" i="23"/>
  <c r="I82" i="23" s="1"/>
  <c r="H81" i="23"/>
  <c r="I81" i="23" s="1"/>
  <c r="H80" i="23"/>
  <c r="I80" i="23" s="1"/>
  <c r="H79" i="23"/>
  <c r="I79" i="23" s="1"/>
  <c r="H78" i="23"/>
  <c r="I78" i="23" s="1"/>
  <c r="H77" i="23"/>
  <c r="I77" i="23" s="1"/>
  <c r="H76" i="23"/>
  <c r="I76" i="23" s="1"/>
  <c r="H75" i="23"/>
  <c r="I75" i="23" s="1"/>
  <c r="H74" i="23"/>
  <c r="I74" i="23" s="1"/>
  <c r="F58" i="23"/>
  <c r="G58" i="23" s="1"/>
  <c r="F57" i="23"/>
  <c r="G57" i="23" s="1"/>
  <c r="F56" i="23"/>
  <c r="G56" i="23" s="1"/>
  <c r="F55" i="23"/>
  <c r="G55" i="23" s="1"/>
  <c r="F46" i="23"/>
  <c r="G46" i="23" s="1"/>
  <c r="F45" i="23"/>
  <c r="G45" i="23" s="1"/>
  <c r="F40" i="23"/>
  <c r="G40" i="23" s="1"/>
  <c r="F39" i="23"/>
  <c r="F44" i="23"/>
  <c r="G44" i="23" s="1"/>
  <c r="F43" i="23"/>
  <c r="G43" i="23" s="1"/>
  <c r="F42" i="23"/>
  <c r="G42" i="23" s="1"/>
  <c r="F41" i="23"/>
  <c r="G41" i="23" s="1"/>
  <c r="F38" i="23"/>
  <c r="G38" i="23" s="1"/>
  <c r="F37" i="23"/>
  <c r="G37" i="23" s="1"/>
  <c r="F36" i="23"/>
  <c r="G36" i="23" s="1"/>
  <c r="F35" i="23"/>
  <c r="G35" i="23" s="1"/>
  <c r="F34" i="23"/>
  <c r="G34" i="23" s="1"/>
  <c r="F33" i="23"/>
  <c r="F32" i="23"/>
  <c r="G32" i="23" s="1"/>
  <c r="F31" i="23"/>
  <c r="G31" i="23" s="1"/>
  <c r="G39" i="23" l="1"/>
  <c r="H39" i="23" s="1"/>
  <c r="I39" i="23" s="1"/>
  <c r="H40" i="23"/>
  <c r="G33" i="23"/>
  <c r="H33" i="23" s="1"/>
  <c r="I33" i="23" s="1"/>
  <c r="H37" i="23"/>
  <c r="I37" i="23" s="1"/>
  <c r="H44" i="23"/>
  <c r="I44" i="23" s="1"/>
  <c r="H43" i="23"/>
  <c r="I43" i="23" s="1"/>
  <c r="H42" i="23"/>
  <c r="I42" i="23" s="1"/>
  <c r="H41" i="23"/>
  <c r="I41" i="23" s="1"/>
  <c r="H38" i="23"/>
  <c r="I38" i="23" s="1"/>
  <c r="H36" i="23"/>
  <c r="I36" i="23" s="1"/>
  <c r="H35" i="23"/>
  <c r="I35" i="23" s="1"/>
  <c r="H34" i="23"/>
  <c r="I34" i="23" s="1"/>
  <c r="H32" i="23"/>
  <c r="I32" i="23" s="1"/>
  <c r="H31" i="23"/>
  <c r="I31" i="23" s="1"/>
  <c r="F66" i="23" l="1"/>
  <c r="F65" i="23"/>
  <c r="F54" i="23"/>
  <c r="F53" i="23"/>
  <c r="F70" i="23" l="1"/>
  <c r="G70" i="23" s="1"/>
  <c r="G23" i="23"/>
  <c r="G24" i="23"/>
  <c r="F69" i="23"/>
  <c r="G69" i="23" s="1"/>
  <c r="F68" i="23"/>
  <c r="G68" i="23" s="1"/>
  <c r="F67" i="23"/>
  <c r="G67" i="23" s="1"/>
  <c r="G66" i="23"/>
  <c r="G65" i="23"/>
  <c r="F64" i="23"/>
  <c r="F63" i="23"/>
  <c r="G63" i="23" s="1"/>
  <c r="F62" i="23"/>
  <c r="G62" i="23" s="1"/>
  <c r="F61" i="23"/>
  <c r="G61" i="23" s="1"/>
  <c r="F60" i="23"/>
  <c r="G60" i="23" s="1"/>
  <c r="F59" i="23"/>
  <c r="G59" i="23" s="1"/>
  <c r="G54" i="23"/>
  <c r="G53" i="23"/>
  <c r="F52" i="23"/>
  <c r="G52" i="23" s="1"/>
  <c r="F51" i="23"/>
  <c r="G51" i="23" s="1"/>
  <c r="F50" i="23"/>
  <c r="G50" i="23" s="1"/>
  <c r="F49" i="23"/>
  <c r="F14" i="23"/>
  <c r="G14" i="23" s="1"/>
  <c r="H14" i="23" s="1"/>
  <c r="I14" i="23" s="1"/>
  <c r="F19" i="23"/>
  <c r="G19" i="23" s="1"/>
  <c r="F20" i="23"/>
  <c r="G20" i="23" s="1"/>
  <c r="F30" i="23"/>
  <c r="G30" i="23" s="1"/>
  <c r="F29" i="23"/>
  <c r="G29" i="23" s="1"/>
  <c r="F28" i="23"/>
  <c r="G28" i="23" s="1"/>
  <c r="F27" i="23"/>
  <c r="G27" i="23" s="1"/>
  <c r="F26" i="23"/>
  <c r="G26" i="23" s="1"/>
  <c r="F25" i="23"/>
  <c r="G25" i="23" s="1"/>
  <c r="F22" i="23"/>
  <c r="G22" i="23" s="1"/>
  <c r="F21" i="23"/>
  <c r="G21" i="23" s="1"/>
  <c r="F18" i="23"/>
  <c r="G18" i="23" s="1"/>
  <c r="H18" i="23" s="1"/>
  <c r="I18" i="23" s="1"/>
  <c r="F17" i="23"/>
  <c r="F16" i="23"/>
  <c r="G16" i="23" s="1"/>
  <c r="H16" i="23" s="1"/>
  <c r="I16" i="23" s="1"/>
  <c r="F15" i="23"/>
  <c r="F13" i="23"/>
  <c r="G13" i="23" s="1"/>
  <c r="H45" i="23" l="1"/>
  <c r="I45" i="23" s="1"/>
  <c r="H46" i="23"/>
  <c r="I46" i="23" s="1"/>
  <c r="H70" i="23"/>
  <c r="I70" i="23" s="1"/>
  <c r="G64" i="23"/>
  <c r="H64" i="23" s="1"/>
  <c r="H63" i="23"/>
  <c r="I63" i="23" s="1"/>
  <c r="H54" i="23"/>
  <c r="I54" i="23" s="1"/>
  <c r="H53" i="23"/>
  <c r="I53" i="23" s="1"/>
  <c r="H66" i="23"/>
  <c r="I66" i="23" s="1"/>
  <c r="H59" i="23"/>
  <c r="I59" i="23" s="1"/>
  <c r="G49" i="23"/>
  <c r="H49" i="23" s="1"/>
  <c r="I49" i="23" s="1"/>
  <c r="H68" i="23"/>
  <c r="I68" i="23" s="1"/>
  <c r="H69" i="23"/>
  <c r="I69" i="23" s="1"/>
  <c r="H67" i="23"/>
  <c r="I67" i="23" s="1"/>
  <c r="H65" i="23"/>
  <c r="I65" i="23" s="1"/>
  <c r="H62" i="23"/>
  <c r="I62" i="23" s="1"/>
  <c r="H61" i="23"/>
  <c r="I61" i="23" s="1"/>
  <c r="H60" i="23"/>
  <c r="I60" i="23" s="1"/>
  <c r="H52" i="23"/>
  <c r="I52" i="23" s="1"/>
  <c r="H51" i="23"/>
  <c r="I51" i="23" s="1"/>
  <c r="H50" i="23"/>
  <c r="I50" i="23" s="1"/>
  <c r="H19" i="23"/>
  <c r="I19" i="23" s="1"/>
  <c r="H20" i="23"/>
  <c r="I20" i="23" s="1"/>
  <c r="H21" i="23"/>
  <c r="I21" i="23" s="1"/>
  <c r="H22" i="23"/>
  <c r="I22" i="23" s="1"/>
  <c r="H27" i="23" s="1"/>
  <c r="I27" i="23" s="1"/>
  <c r="H23" i="23"/>
  <c r="I23" i="23" s="1"/>
  <c r="H24" i="23"/>
  <c r="G17" i="23"/>
  <c r="H17" i="23" s="1"/>
  <c r="I17" i="23" s="1"/>
  <c r="G15" i="23"/>
  <c r="H56" i="23" l="1"/>
  <c r="I56" i="23" s="1"/>
  <c r="H57" i="23"/>
  <c r="I57" i="23" s="1"/>
  <c r="H58" i="23"/>
  <c r="I58" i="23" s="1"/>
  <c r="H55" i="23"/>
  <c r="I55" i="23" s="1"/>
  <c r="H30" i="23"/>
  <c r="I30" i="23" s="1"/>
  <c r="H29" i="23"/>
  <c r="I29" i="23" s="1"/>
  <c r="H26" i="23"/>
  <c r="I26" i="23" s="1"/>
  <c r="H25" i="23"/>
  <c r="I25" i="23" s="1"/>
  <c r="H28" i="23"/>
  <c r="I28" i="23" s="1"/>
  <c r="H15" i="23"/>
  <c r="I15" i="23" s="1"/>
  <c r="H13" i="23" l="1"/>
  <c r="I13" i="23" s="1"/>
</calcChain>
</file>

<file path=xl/sharedStrings.xml><?xml version="1.0" encoding="utf-8"?>
<sst xmlns="http://schemas.openxmlformats.org/spreadsheetml/2006/main" count="205" uniqueCount="71">
  <si>
    <t>Results</t>
  </si>
  <si>
    <t>% Yield</t>
  </si>
  <si>
    <t>Amine (mM)</t>
  </si>
  <si>
    <t>Amine (dilution)</t>
  </si>
  <si>
    <t>1C amine</t>
  </si>
  <si>
    <t>MBA</t>
  </si>
  <si>
    <t>100 µL</t>
  </si>
  <si>
    <t>500 µL</t>
  </si>
  <si>
    <t>4 equiv.</t>
  </si>
  <si>
    <t>Area 1</t>
  </si>
  <si>
    <t>Area 2</t>
  </si>
  <si>
    <t>Avg. Area</t>
  </si>
  <si>
    <t>1000 µL</t>
  </si>
  <si>
    <t>s.d.</t>
  </si>
  <si>
    <t>A</t>
  </si>
  <si>
    <t>D</t>
  </si>
  <si>
    <t>G</t>
  </si>
  <si>
    <t>B</t>
  </si>
  <si>
    <t>E</t>
  </si>
  <si>
    <t>H</t>
  </si>
  <si>
    <t>C</t>
  </si>
  <si>
    <t>F</t>
  </si>
  <si>
    <t>I</t>
  </si>
  <si>
    <t>1 equiv.</t>
  </si>
  <si>
    <t>2 equiv.</t>
  </si>
  <si>
    <t>Alanine</t>
  </si>
  <si>
    <t>-</t>
  </si>
  <si>
    <t>S</t>
  </si>
  <si>
    <t>V</t>
  </si>
  <si>
    <t>T</t>
  </si>
  <si>
    <t>W</t>
  </si>
  <si>
    <t>U</t>
  </si>
  <si>
    <t>X</t>
  </si>
  <si>
    <t>AA</t>
  </si>
  <si>
    <r>
      <t xml:space="preserve">1000 </t>
    </r>
    <r>
      <rPr>
        <sz val="11"/>
        <color theme="1"/>
        <rFont val="Calibri"/>
        <family val="2"/>
      </rPr>
      <t>µ</t>
    </r>
    <r>
      <rPr>
        <sz val="11"/>
        <color theme="1"/>
        <rFont val="Arial"/>
        <family val="2"/>
      </rPr>
      <t>L</t>
    </r>
  </si>
  <si>
    <r>
      <t xml:space="preserve">1500 </t>
    </r>
    <r>
      <rPr>
        <sz val="11"/>
        <color theme="1"/>
        <rFont val="Calibri"/>
        <family val="2"/>
      </rPr>
      <t>µ</t>
    </r>
    <r>
      <rPr>
        <sz val="11"/>
        <color theme="1"/>
        <rFont val="Arial"/>
        <family val="2"/>
      </rPr>
      <t>L</t>
    </r>
  </si>
  <si>
    <t>6 equiv.</t>
  </si>
  <si>
    <t>8 equiv.</t>
  </si>
  <si>
    <r>
      <t xml:space="preserve">2000 </t>
    </r>
    <r>
      <rPr>
        <sz val="11"/>
        <color theme="1"/>
        <rFont val="Calibri"/>
        <family val="2"/>
      </rPr>
      <t>µ</t>
    </r>
    <r>
      <rPr>
        <sz val="11"/>
        <color theme="1"/>
        <rFont val="Arial"/>
        <family val="2"/>
      </rPr>
      <t>L</t>
    </r>
  </si>
  <si>
    <t>1500 µL</t>
  </si>
  <si>
    <t>2000 µL</t>
  </si>
  <si>
    <t>205/210</t>
  </si>
  <si>
    <t>Mostly 210</t>
  </si>
  <si>
    <t>IPA.HCl</t>
  </si>
  <si>
    <t>10 equiv.</t>
  </si>
  <si>
    <t>20 equiv.</t>
  </si>
  <si>
    <t>50 equiv.</t>
  </si>
  <si>
    <t>75 equiv.</t>
  </si>
  <si>
    <t>100 equiv.</t>
  </si>
  <si>
    <t>100 mM, ball mill, whole cell</t>
  </si>
  <si>
    <t>50 mM, ball mill, whole cell</t>
  </si>
  <si>
    <t>12b</t>
  </si>
  <si>
    <t>L</t>
  </si>
  <si>
    <t>11b</t>
  </si>
  <si>
    <t>K</t>
  </si>
  <si>
    <t>10b</t>
  </si>
  <si>
    <t>J</t>
  </si>
  <si>
    <t>9b</t>
  </si>
  <si>
    <t>8b</t>
  </si>
  <si>
    <t>7b</t>
  </si>
  <si>
    <t>6b</t>
  </si>
  <si>
    <t>5b</t>
  </si>
  <si>
    <t>4b</t>
  </si>
  <si>
    <t>3b</t>
  </si>
  <si>
    <t>2b</t>
  </si>
  <si>
    <t>1b</t>
  </si>
  <si>
    <t>SD</t>
  </si>
  <si>
    <t>No milling, clarified lysate</t>
  </si>
  <si>
    <t>No milling, whole cell</t>
  </si>
  <si>
    <t>Ball mill, whole cell</t>
  </si>
  <si>
    <t>EC299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</si>
</sst>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Alignment="1"/>
    <xf numFmtId="0" fontId="1" fillId="0" borderId="0" xfId="0" applyFont="1" applyAlignment="1">
      <alignment horizontal="center" vertical="center"/>
    </xf>
    <xf numFmtId="1" fontId="0" fillId="0" borderId="0" xfId="0" applyNumberFormat="1"/>
    <xf numFmtId="1" fontId="0" fillId="0" borderId="0" xfId="0" applyNumberForma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1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center" vertical="center"/>
    </xf>
    <xf numFmtId="1" fontId="1" fillId="0" borderId="0" xfId="0" applyNumberFormat="1" applyFont="1" applyAlignment="1">
      <alignment horizontal="center" vertical="center" wrapText="1"/>
    </xf>
    <xf numFmtId="1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800"/>
              <a:t>L</a:t>
            </a:r>
            <a:r>
              <a:rPr lang="en-GB" sz="900"/>
              <a:t>-Alanine</a:t>
            </a:r>
          </a:p>
        </c:rich>
      </c:tx>
      <c:layout>
        <c:manualLayout>
          <c:xMode val="edge"/>
          <c:yMode val="edge"/>
          <c:x val="0.3960540935672514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239376218323587"/>
          <c:y val="0.11890781440781441"/>
          <c:w val="0.80459697855750489"/>
          <c:h val="0.6592106227106227"/>
        </c:manualLayout>
      </c:layout>
      <c:barChart>
        <c:barDir val="col"/>
        <c:grouping val="clustered"/>
        <c:varyColors val="0"/>
        <c:ser>
          <c:idx val="1"/>
          <c:order val="0"/>
          <c:tx>
            <c:v>1 equiv.</c:v>
          </c:tx>
          <c:spPr>
            <a:solidFill>
              <a:schemeClr val="accent5">
                <a:lumMod val="20000"/>
                <a:lumOff val="8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('2'!$I$14,'2'!$I$16,'2'!$I$18)</c15:sqref>
                    </c15:fullRef>
                  </c:ext>
                </c:extLst>
                <c:f>('2'!$I$14,'2'!$I$16,'2'!$I$18)</c:f>
                <c:numCache>
                  <c:formatCode>General</c:formatCode>
                  <c:ptCount val="3"/>
                  <c:pt idx="0">
                    <c:v>3.1523695260947808</c:v>
                  </c:pt>
                  <c:pt idx="1">
                    <c:v>0.74685062987402517</c:v>
                  </c:pt>
                  <c:pt idx="2">
                    <c:v>0.34793041391721657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('2'!$I$14,'2'!$I$16,'2'!$I$18)</c15:sqref>
                    </c15:fullRef>
                  </c:ext>
                </c:extLst>
                <c:f>('2'!$I$14,'2'!$I$16,'2'!$I$18)</c:f>
                <c:numCache>
                  <c:formatCode>General</c:formatCode>
                  <c:ptCount val="3"/>
                  <c:pt idx="0">
                    <c:v>3.1523695260947808</c:v>
                  </c:pt>
                  <c:pt idx="1">
                    <c:v>0.74685062987402517</c:v>
                  </c:pt>
                  <c:pt idx="2">
                    <c:v>0.34793041391721657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('2'!$C$13,'2'!$C$15,'2'!$C$17,'2'!$C$37,'2'!$C$39)</c15:sqref>
                  </c15:fullRef>
                </c:ext>
              </c:extLst>
              <c:f>('2'!$C$13,'2'!$C$15,'2'!$C$17)</c:f>
              <c:strCache>
                <c:ptCount val="3"/>
                <c:pt idx="0">
                  <c:v>100 µL</c:v>
                </c:pt>
                <c:pt idx="1">
                  <c:v>500 µL</c:v>
                </c:pt>
                <c:pt idx="2">
                  <c:v>1000 µL</c:v>
                </c:pt>
                <c:pt idx="3">
                  <c:v>1500 µL</c:v>
                </c:pt>
                <c:pt idx="4">
                  <c:v>2000 µL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('2'!$I$13,'2'!$I$15,'2'!$I$17)</c15:sqref>
                  </c15:fullRef>
                </c:ext>
              </c:extLst>
              <c:f>('2'!$I$13,'2'!$I$15,'2'!$I$17)</c:f>
              <c:numCache>
                <c:formatCode>0</c:formatCode>
                <c:ptCount val="3"/>
                <c:pt idx="0">
                  <c:v>14.076184763047388</c:v>
                </c:pt>
                <c:pt idx="1">
                  <c:v>19.205158968206359</c:v>
                </c:pt>
                <c:pt idx="2">
                  <c:v>25.104979004199159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A4-49D4-84C7-3B2A3692FABD}"/>
            </c:ext>
          </c:extLst>
        </c:ser>
        <c:ser>
          <c:idx val="2"/>
          <c:order val="2"/>
          <c:tx>
            <c:v>4 equiv.</c:v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('2'!$I$26,'2'!$I$28,'2'!$I$30,'2'!$I$32,'2'!$I$34)</c15:sqref>
                    </c15:fullRef>
                  </c:ext>
                </c:extLst>
                <c:f>('2'!$I$26,'2'!$I$28,'2'!$I$30)</c:f>
                <c:numCache>
                  <c:formatCode>General</c:formatCode>
                  <c:ptCount val="3"/>
                  <c:pt idx="0">
                    <c:v>0</c:v>
                  </c:pt>
                  <c:pt idx="1">
                    <c:v>5.9988002399520091E-3</c:v>
                  </c:pt>
                  <c:pt idx="2">
                    <c:v>2.7474505098980204</c:v>
                  </c:pt>
                  <c:pt idx="3">
                    <c:v>1.1487702459508098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('2'!$I$26,'2'!$I$28,'2'!$I$30,'2'!$I$32,'2'!$I$34)</c15:sqref>
                    </c15:fullRef>
                  </c:ext>
                </c:extLst>
                <c:f>('2'!$I$26,'2'!$I$28,'2'!$I$30)</c:f>
                <c:numCache>
                  <c:formatCode>General</c:formatCode>
                  <c:ptCount val="3"/>
                  <c:pt idx="0">
                    <c:v>0</c:v>
                  </c:pt>
                  <c:pt idx="1">
                    <c:v>5.9988002399520091E-3</c:v>
                  </c:pt>
                  <c:pt idx="2">
                    <c:v>2.7474505098980204</c:v>
                  </c:pt>
                  <c:pt idx="3">
                    <c:v>1.1487702459508098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('2'!$C$13,'2'!$C$15,'2'!$C$17,'2'!$C$37,'2'!$C$39)</c15:sqref>
                  </c15:fullRef>
                </c:ext>
              </c:extLst>
              <c:f>('2'!$C$13,'2'!$C$15,'2'!$C$17)</c:f>
              <c:strCache>
                <c:ptCount val="3"/>
                <c:pt idx="0">
                  <c:v>100 µL</c:v>
                </c:pt>
                <c:pt idx="1">
                  <c:v>500 µL</c:v>
                </c:pt>
                <c:pt idx="2">
                  <c:v>1000 µL</c:v>
                </c:pt>
                <c:pt idx="3">
                  <c:v>2000 µL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('2'!$I$25,'2'!$I$27,'2'!$I$29,'2'!$I$33)</c15:sqref>
                  </c15:fullRef>
                </c:ext>
              </c:extLst>
              <c:f>('2'!$I$25,'2'!$I$27,'2'!$I$29)</c:f>
              <c:numCache>
                <c:formatCode>0</c:formatCode>
                <c:ptCount val="3"/>
                <c:pt idx="0">
                  <c:v>26.070785842831434</c:v>
                </c:pt>
                <c:pt idx="1">
                  <c:v>37.876424715056991</c:v>
                </c:pt>
                <c:pt idx="2">
                  <c:v>43.827234553089383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0E-4033-8F49-143D47E304BF}"/>
            </c:ext>
          </c:extLst>
        </c:ser>
        <c:ser>
          <c:idx val="4"/>
          <c:order val="4"/>
          <c:tx>
            <c:strRef>
              <c:f>'2'!$B$41</c:f>
              <c:strCache>
                <c:ptCount val="1"/>
                <c:pt idx="0">
                  <c:v>8 equiv.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('2'!$J$39,'2'!$J$40,'2'!$I$42,'2'!$I$44,'2'!$I$46)</c15:sqref>
                    </c15:fullRef>
                  </c:ext>
                </c:extLst>
                <c:f>('2'!$J$39,'2'!$J$40,'2'!$I$42)</c:f>
                <c:numCache>
                  <c:formatCode>General</c:formatCode>
                  <c:ptCount val="3"/>
                  <c:pt idx="2">
                    <c:v>0.84883023395320933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('2'!$J$41,'2'!$J$42,'2'!$I$42,'2'!$I$44,'2'!$I$46)</c15:sqref>
                    </c15:fullRef>
                  </c:ext>
                </c:extLst>
                <c:f>('2'!$J$41,'2'!$J$42,'2'!$I$42)</c:f>
                <c:numCache>
                  <c:formatCode>General</c:formatCode>
                  <c:ptCount val="3"/>
                  <c:pt idx="2">
                    <c:v>0.84883023395320933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('2'!$C$13,'2'!$C$15,'2'!$C$17,'2'!$C$37,'2'!$C$39)</c15:sqref>
                  </c15:fullRef>
                </c:ext>
              </c:extLst>
              <c:f>('2'!$C$13,'2'!$C$15,'2'!$C$17)</c:f>
              <c:strCache>
                <c:ptCount val="3"/>
                <c:pt idx="0">
                  <c:v>100 µL</c:v>
                </c:pt>
                <c:pt idx="1">
                  <c:v>500 µL</c:v>
                </c:pt>
                <c:pt idx="2">
                  <c:v>1000 µL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('2'!$J$39,'2'!$J$40,'2'!$I$41,'2'!$I$43,'2'!$I$45)</c15:sqref>
                  </c15:fullRef>
                </c:ext>
              </c:extLst>
              <c:f>('2'!$J$39,'2'!$J$40,'2'!$I$41)</c:f>
              <c:numCache>
                <c:formatCode>0</c:formatCode>
                <c:ptCount val="3"/>
                <c:pt idx="2">
                  <c:v>50.848830233953215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B0-4B51-A197-84300E880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61465488"/>
        <c:axId val="1402754400"/>
        <c:extLst>
          <c:ext xmlns:c15="http://schemas.microsoft.com/office/drawing/2012/chart" uri="{02D57815-91ED-43cb-92C2-25804820EDAC}">
            <c15:filteredBarSeries>
              <c15:ser>
                <c:idx val="0"/>
                <c:order val="1"/>
                <c:tx>
                  <c:v>2 equiv.</c:v>
                </c:tx>
                <c:spPr>
                  <a:solidFill>
                    <a:schemeClr val="accent5">
                      <a:lumMod val="40000"/>
                      <a:lumOff val="60000"/>
                    </a:schemeClr>
                  </a:solidFill>
                  <a:ln>
                    <a:solidFill>
                      <a:sysClr val="windowText" lastClr="000000"/>
                    </a:solidFill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ullRef>
                            <c15:sqref>('2'!$I$20,'2'!$I$22,'2'!$I$24)</c15:sqref>
                          </c15:fullRef>
                          <c15:formulaRef>
                            <c15:sqref>('2'!$I$20,'2'!$I$22,'2'!$I$24)</c15:sqref>
                          </c15:formulaRef>
                        </c:ext>
                      </c:extLst>
                      <c:numCache>
                        <c:formatCode>General</c:formatCode>
                        <c:ptCount val="3"/>
                        <c:pt idx="0">
                          <c:v>3.8242351529694059</c:v>
                        </c:pt>
                        <c:pt idx="1">
                          <c:v>5.1919616076784649</c:v>
                        </c:pt>
                        <c:pt idx="2">
                          <c:v>5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ullRef>
                            <c15:sqref>('2'!$I$20,'2'!$I$22,'2'!$I$24)</c15:sqref>
                          </c15:fullRef>
                          <c15:formulaRef>
                            <c15:sqref>('2'!$I$20,'2'!$I$22,'2'!$I$24)</c15:sqref>
                          </c15:formulaRef>
                        </c:ext>
                      </c:extLst>
                      <c:numCache>
                        <c:formatCode>General</c:formatCode>
                        <c:ptCount val="3"/>
                        <c:pt idx="0">
                          <c:v>3.8242351529694059</c:v>
                        </c:pt>
                        <c:pt idx="1">
                          <c:v>5.1919616076784649</c:v>
                        </c:pt>
                        <c:pt idx="2">
                          <c:v>5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ullRef>
                          <c15:sqref>('2'!$C$13,'2'!$C$15,'2'!$C$17,'2'!$C$37,'2'!$C$39)</c15:sqref>
                        </c15:fullRef>
                        <c15:formulaRef>
                          <c15:sqref>('2'!$C$13,'2'!$C$15,'2'!$C$17)</c15:sqref>
                        </c15:formulaRef>
                      </c:ext>
                    </c:extLst>
                    <c:strCache>
                      <c:ptCount val="3"/>
                      <c:pt idx="0">
                        <c:v>100 µL</c:v>
                      </c:pt>
                      <c:pt idx="1">
                        <c:v>500 µL</c:v>
                      </c:pt>
                      <c:pt idx="2">
                        <c:v>1000 µL</c:v>
                      </c:pt>
                      <c:pt idx="3">
                        <c:v>1500 µL</c:v>
                      </c:pt>
                      <c:pt idx="4">
                        <c:v>2000 µL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('2'!$I$19,'2'!$I$21,'2'!$I$23)</c15:sqref>
                        </c15:fullRef>
                        <c15:formulaRef>
                          <c15:sqref>('2'!$I$19,'2'!$I$21,'2'!$I$23)</c15:sqref>
                        </c15:formulaRef>
                      </c:ext>
                    </c:extLst>
                    <c:numCache>
                      <c:formatCode>0</c:formatCode>
                      <c:ptCount val="3"/>
                      <c:pt idx="0">
                        <c:v>15.515896820635872</c:v>
                      </c:pt>
                      <c:pt idx="1">
                        <c:v>27.315536892621477</c:v>
                      </c:pt>
                      <c:pt idx="2">
                        <c:v>33.191361727654467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490E-4033-8F49-143D47E304BF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'2'!$B$35</c15:sqref>
                        </c15:formulaRef>
                      </c:ext>
                    </c:extLst>
                    <c:strCache>
                      <c:ptCount val="1"/>
                      <c:pt idx="0">
                        <c:v>6 equiv.</c:v>
                      </c:pt>
                    </c:strCache>
                  </c:strRef>
                </c:tx>
                <c:spPr>
                  <a:solidFill>
                    <a:schemeClr val="accent5">
                      <a:lumMod val="75000"/>
                    </a:schemeClr>
                  </a:solidFill>
                  <a:ln>
                    <a:solidFill>
                      <a:sysClr val="windowText" lastClr="000000"/>
                    </a:solidFill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xmlns:c15="http://schemas.microsoft.com/office/drawing/2012/chart" uri="{02D57815-91ED-43cb-92C2-25804820EDAC}">
                          <c15:fullRef>
                            <c15:sqref>('2'!$J$32,'2'!$J$33,'2'!$I$36,'2'!$I$38,'2'!$I$40)</c15:sqref>
                          </c15:fullRef>
                          <c15:formulaRef>
                            <c15:sqref>('2'!$J$32,'2'!$J$33,'2'!$I$36)</c15:sqref>
                          </c15:formulaRef>
                        </c:ext>
                      </c:extLst>
                      <c:numCache>
                        <c:formatCode>General</c:formatCode>
                        <c:ptCount val="3"/>
                        <c:pt idx="2">
                          <c:v>1.8536292741451708</c:v>
                        </c:pt>
                      </c:numCache>
                    </c:numRef>
                  </c:plus>
                  <c:minus>
                    <c:numRef>
                      <c:extLst>
                        <c:ext xmlns:c15="http://schemas.microsoft.com/office/drawing/2012/chart" uri="{02D57815-91ED-43cb-92C2-25804820EDAC}">
                          <c15:fullRef>
                            <c15:sqref>('2'!$J$33,'2'!$J$34,'2'!$I$36,'2'!$I$38,'2'!$I$40)</c15:sqref>
                          </c15:fullRef>
                          <c15:formulaRef>
                            <c15:sqref>('2'!$J$33,'2'!$J$34,'2'!$I$36)</c15:sqref>
                          </c15:formulaRef>
                        </c:ext>
                      </c:extLst>
                      <c:numCache>
                        <c:formatCode>General</c:formatCode>
                        <c:ptCount val="3"/>
                        <c:pt idx="2">
                          <c:v>1.8536292741451708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('2'!$C$13,'2'!$C$15,'2'!$C$17,'2'!$C$37,'2'!$C$39)</c15:sqref>
                        </c15:fullRef>
                        <c15:formulaRef>
                          <c15:sqref>('2'!$C$13,'2'!$C$15,'2'!$C$17)</c15:sqref>
                        </c15:formulaRef>
                      </c:ext>
                    </c:extLst>
                    <c:strCache>
                      <c:ptCount val="3"/>
                      <c:pt idx="0">
                        <c:v>100 µL</c:v>
                      </c:pt>
                      <c:pt idx="1">
                        <c:v>500 µL</c:v>
                      </c:pt>
                      <c:pt idx="2">
                        <c:v>1000 µL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('2'!$J$33,'2'!$J$34,'2'!$I$35,'2'!$I$37,'2'!$I$39)</c15:sqref>
                        </c15:fullRef>
                        <c15:formulaRef>
                          <c15:sqref>('2'!$J$33,'2'!$J$34,'2'!$I$35)</c15:sqref>
                        </c15:formulaRef>
                      </c:ext>
                    </c:extLst>
                    <c:numCache>
                      <c:formatCode>0</c:formatCode>
                      <c:ptCount val="3"/>
                      <c:pt idx="2">
                        <c:v>45.290941811637673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A8B0-4B51-A197-84300E880BDB}"/>
                  </c:ext>
                </c:extLst>
              </c15:ser>
            </c15:filteredBarSeries>
          </c:ext>
        </c:extLst>
      </c:barChart>
      <c:catAx>
        <c:axId val="166146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2754400"/>
        <c:crosses val="autoZero"/>
        <c:auto val="1"/>
        <c:lblAlgn val="ctr"/>
        <c:lblOffset val="100"/>
        <c:noMultiLvlLbl val="0"/>
      </c:catAx>
      <c:valAx>
        <c:axId val="1402754400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800"/>
                  <a:t>Yield by HPC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1465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"/>
          <c:y val="0.8999499389499388"/>
          <c:w val="0.99379288499025331"/>
          <c:h val="9.9281522256901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900" i="0"/>
              <a:t>(</a:t>
            </a:r>
            <a:r>
              <a:rPr lang="en-GB" sz="900" i="1"/>
              <a:t>S</a:t>
            </a:r>
            <a:r>
              <a:rPr lang="en-GB" sz="900" i="0"/>
              <a:t>)</a:t>
            </a:r>
            <a:r>
              <a:rPr lang="en-GB" sz="900" i="1"/>
              <a:t>-</a:t>
            </a:r>
            <a:r>
              <a:rPr lang="en-GB" sz="900"/>
              <a:t>MBA</a:t>
            </a:r>
          </a:p>
        </c:rich>
      </c:tx>
      <c:layout>
        <c:manualLayout>
          <c:xMode val="edge"/>
          <c:yMode val="edge"/>
          <c:x val="0.42634990253411303"/>
          <c:y val="7.753357753357753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718810916179338"/>
          <c:y val="0.15077960927960929"/>
          <c:w val="0.80281189083820659"/>
          <c:h val="0.63796031746031734"/>
        </c:manualLayout>
      </c:layout>
      <c:barChart>
        <c:barDir val="col"/>
        <c:grouping val="clustered"/>
        <c:varyColors val="0"/>
        <c:ser>
          <c:idx val="1"/>
          <c:order val="0"/>
          <c:tx>
            <c:v>1 equiv.</c:v>
          </c:tx>
          <c:spPr>
            <a:solidFill>
              <a:schemeClr val="accent5">
                <a:lumMod val="20000"/>
                <a:lumOff val="8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('2'!$I$50,'2'!$I$52,'2'!$I$54,'2'!$I$56,'2'!$I$58)</c15:sqref>
                    </c15:fullRef>
                  </c:ext>
                </c:extLst>
                <c:f>('2'!$I$50,'2'!$I$52,'2'!$I$54)</c:f>
                <c:numCache>
                  <c:formatCode>General</c:formatCode>
                  <c:ptCount val="3"/>
                  <c:pt idx="0">
                    <c:v>0.65386922615476906</c:v>
                  </c:pt>
                  <c:pt idx="1">
                    <c:v>0.79484103179364129</c:v>
                  </c:pt>
                  <c:pt idx="2">
                    <c:v>0.29694061187762449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('2'!$I$50,'2'!$I$52,'2'!$I$54,'2'!$I$56,'2'!$I$58)</c15:sqref>
                    </c15:fullRef>
                  </c:ext>
                </c:extLst>
                <c:f>('2'!$I$50,'2'!$I$52,'2'!$I$54)</c:f>
                <c:numCache>
                  <c:formatCode>General</c:formatCode>
                  <c:ptCount val="3"/>
                  <c:pt idx="0">
                    <c:v>0.65386922615476906</c:v>
                  </c:pt>
                  <c:pt idx="1">
                    <c:v>0.79484103179364129</c:v>
                  </c:pt>
                  <c:pt idx="2">
                    <c:v>0.29694061187762449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('2'!$C$49,'2'!$C$51,'2'!$C$53,'2'!$C$55,'2'!$C$57)</c15:sqref>
                  </c15:fullRef>
                </c:ext>
              </c:extLst>
              <c:f>('2'!$C$49,'2'!$C$51,'2'!$C$53)</c:f>
              <c:strCache>
                <c:ptCount val="3"/>
                <c:pt idx="0">
                  <c:v>100 µL</c:v>
                </c:pt>
                <c:pt idx="1">
                  <c:v>500 µL</c:v>
                </c:pt>
                <c:pt idx="2">
                  <c:v>1000 µL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('2'!$I$49,'2'!$I$51,'2'!$I$53,'2'!$I$55,'2'!$I$57)</c15:sqref>
                  </c15:fullRef>
                </c:ext>
              </c:extLst>
              <c:f>('2'!$I$49,'2'!$I$51,'2'!$I$53)</c:f>
              <c:numCache>
                <c:formatCode>0</c:formatCode>
                <c:ptCount val="3"/>
                <c:pt idx="0">
                  <c:v>8.8242351529694059</c:v>
                </c:pt>
                <c:pt idx="1">
                  <c:v>36.931613677264544</c:v>
                </c:pt>
                <c:pt idx="2">
                  <c:v>55.149970005998803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C6-48FF-B9DA-F45B07FE35A6}"/>
            </c:ext>
          </c:extLst>
        </c:ser>
        <c:ser>
          <c:idx val="0"/>
          <c:order val="1"/>
          <c:tx>
            <c:v>2 equiv.</c:v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('2'!$I$60,'2'!$I$62,'2'!$I$64)</c15:sqref>
                    </c15:fullRef>
                  </c:ext>
                </c:extLst>
                <c:f>('2'!$I$60,'2'!$I$62,'2'!$I$64)</c:f>
                <c:numCache>
                  <c:formatCode>General</c:formatCode>
                  <c:ptCount val="3"/>
                  <c:pt idx="0">
                    <c:v>1.5356928614277143</c:v>
                  </c:pt>
                  <c:pt idx="1">
                    <c:v>0.51589682063587272</c:v>
                  </c:pt>
                  <c:pt idx="2">
                    <c:v>5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('2'!$I$60,'2'!$I$62,'2'!$I$64)</c15:sqref>
                    </c15:fullRef>
                  </c:ext>
                </c:extLst>
                <c:f>('2'!$I$60,'2'!$I$62,'2'!$I$64)</c:f>
                <c:numCache>
                  <c:formatCode>General</c:formatCode>
                  <c:ptCount val="3"/>
                  <c:pt idx="0">
                    <c:v>1.5356928614277143</c:v>
                  </c:pt>
                  <c:pt idx="1">
                    <c:v>0.51589682063587272</c:v>
                  </c:pt>
                  <c:pt idx="2">
                    <c:v>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('2'!$C$49,'2'!$C$51,'2'!$C$53,'2'!$C$55,'2'!$C$57)</c15:sqref>
                  </c15:fullRef>
                </c:ext>
              </c:extLst>
              <c:f>('2'!$C$49,'2'!$C$51,'2'!$C$53)</c:f>
              <c:strCache>
                <c:ptCount val="3"/>
                <c:pt idx="0">
                  <c:v>100 µL</c:v>
                </c:pt>
                <c:pt idx="1">
                  <c:v>500 µL</c:v>
                </c:pt>
                <c:pt idx="2">
                  <c:v>1000 µL</c:v>
                </c:pt>
                <c:pt idx="3">
                  <c:v>1500 µL</c:v>
                </c:pt>
                <c:pt idx="4">
                  <c:v>2000 µL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('2'!$I$59,'2'!$I$61,'2'!$I$63)</c15:sqref>
                  </c15:fullRef>
                </c:ext>
              </c:extLst>
              <c:f>('2'!$I$59,'2'!$I$61,'2'!$I$63)</c:f>
              <c:numCache>
                <c:formatCode>0</c:formatCode>
                <c:ptCount val="3"/>
                <c:pt idx="0">
                  <c:v>8.170365926814636</c:v>
                </c:pt>
                <c:pt idx="1">
                  <c:v>32.897420515896826</c:v>
                </c:pt>
                <c:pt idx="2">
                  <c:v>45.623875224955015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C6-48FF-B9DA-F45B07FE35A6}"/>
            </c:ext>
          </c:extLst>
        </c:ser>
        <c:ser>
          <c:idx val="2"/>
          <c:order val="2"/>
          <c:tx>
            <c:v>4 equiv.</c:v>
          </c:tx>
          <c:spPr>
            <a:solidFill>
              <a:schemeClr val="accent5">
                <a:lumMod val="7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('2'!$I$66,'2'!$I$68,'2'!$I$70)</c15:sqref>
                    </c15:fullRef>
                  </c:ext>
                </c:extLst>
                <c:f>('2'!$I$66,'2'!$I$68,'2'!$I$70)</c:f>
                <c:numCache>
                  <c:formatCode>General</c:formatCode>
                  <c:ptCount val="3"/>
                  <c:pt idx="0">
                    <c:v>0.27294541091781643</c:v>
                  </c:pt>
                  <c:pt idx="1">
                    <c:v>0.14097180563887221</c:v>
                  </c:pt>
                  <c:pt idx="2">
                    <c:v>1.4097180563887224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('2'!$I$66,'2'!$I$68,'2'!$I$70)</c15:sqref>
                    </c15:fullRef>
                  </c:ext>
                </c:extLst>
                <c:f>('2'!$I$66,'2'!$I$68,'2'!$I$70)</c:f>
                <c:numCache>
                  <c:formatCode>General</c:formatCode>
                  <c:ptCount val="3"/>
                  <c:pt idx="0">
                    <c:v>0.27294541091781643</c:v>
                  </c:pt>
                  <c:pt idx="1">
                    <c:v>0.14097180563887221</c:v>
                  </c:pt>
                  <c:pt idx="2">
                    <c:v>1.4097180563887224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('2'!$C$49,'2'!$C$51,'2'!$C$53,'2'!$C$55,'2'!$C$57)</c15:sqref>
                  </c15:fullRef>
                </c:ext>
              </c:extLst>
              <c:f>('2'!$C$49,'2'!$C$51,'2'!$C$53)</c:f>
              <c:strCache>
                <c:ptCount val="3"/>
                <c:pt idx="0">
                  <c:v>100 µL</c:v>
                </c:pt>
                <c:pt idx="1">
                  <c:v>500 µL</c:v>
                </c:pt>
                <c:pt idx="2">
                  <c:v>1000 µL</c:v>
                </c:pt>
                <c:pt idx="3">
                  <c:v>1500 µL</c:v>
                </c:pt>
                <c:pt idx="4">
                  <c:v>2000 µL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('2'!$I$65,'2'!$I$67,'2'!$I$69)</c15:sqref>
                  </c15:fullRef>
                </c:ext>
              </c:extLst>
              <c:f>('2'!$I$65,'2'!$I$67,'2'!$I$69)</c:f>
              <c:numCache>
                <c:formatCode>0</c:formatCode>
                <c:ptCount val="3"/>
                <c:pt idx="0">
                  <c:v>5.9298140371925614</c:v>
                </c:pt>
                <c:pt idx="1">
                  <c:v>24.070185962807439</c:v>
                </c:pt>
                <c:pt idx="2">
                  <c:v>29.802039592081581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C6-48FF-B9DA-F45B07FE3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61465488"/>
        <c:axId val="1402754400"/>
        <c:extLst/>
      </c:barChart>
      <c:catAx>
        <c:axId val="166146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2754400"/>
        <c:crosses val="autoZero"/>
        <c:auto val="1"/>
        <c:lblAlgn val="ctr"/>
        <c:lblOffset val="100"/>
        <c:noMultiLvlLbl val="0"/>
      </c:catAx>
      <c:valAx>
        <c:axId val="1402754400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800"/>
                  <a:t>Yield by HPC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1465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6.7241715399610222E-3"/>
          <c:y val="0.90317094234188466"/>
          <c:w val="0.99327582846003903"/>
          <c:h val="9.67868935737871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900"/>
              <a:t>IPA.HCl</a:t>
            </a:r>
          </a:p>
        </c:rich>
      </c:tx>
      <c:layout>
        <c:manualLayout>
          <c:xMode val="edge"/>
          <c:yMode val="edge"/>
          <c:x val="0.39828216374269004"/>
          <c:y val="1.55067155067155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24317738791423"/>
          <c:y val="0.15114407814407815"/>
          <c:w val="0.82756822612085768"/>
          <c:h val="0.64411172161172159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'2'!$B$80</c:f>
              <c:strCache>
                <c:ptCount val="1"/>
                <c:pt idx="0">
                  <c:v>20 equiv.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('2'!$I$81,'2'!$I$83,'2'!$I$85)</c15:sqref>
                    </c15:fullRef>
                  </c:ext>
                </c:extLst>
                <c:f>('2'!$I$81,'2'!$I$83,'2'!$I$85)</c:f>
                <c:numCache>
                  <c:formatCode>General</c:formatCode>
                  <c:ptCount val="3"/>
                  <c:pt idx="0">
                    <c:v>8.6982603479304144E-2</c:v>
                  </c:pt>
                  <c:pt idx="1">
                    <c:v>1.5716856628674263</c:v>
                  </c:pt>
                  <c:pt idx="2">
                    <c:v>3.2993401319736049E-2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('2'!$I$81,'2'!$I$83,'2'!$I$85)</c15:sqref>
                    </c15:fullRef>
                  </c:ext>
                </c:extLst>
                <c:f>('2'!$I$81,'2'!$I$83,'2'!$I$85)</c:f>
                <c:numCache>
                  <c:formatCode>General</c:formatCode>
                  <c:ptCount val="3"/>
                  <c:pt idx="0">
                    <c:v>8.6982603479304144E-2</c:v>
                  </c:pt>
                  <c:pt idx="1">
                    <c:v>1.5716856628674263</c:v>
                  </c:pt>
                  <c:pt idx="2">
                    <c:v>3.2993401319736049E-2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('2'!$C$49,'2'!$C$51,'2'!$C$53,'2'!$C$55,'2'!$C$57)</c15:sqref>
                  </c15:fullRef>
                </c:ext>
              </c:extLst>
              <c:f>('2'!$C$49,'2'!$C$51,'2'!$C$53,'2'!$C$57)</c:f>
              <c:strCache>
                <c:ptCount val="4"/>
                <c:pt idx="0">
                  <c:v>100 µL</c:v>
                </c:pt>
                <c:pt idx="1">
                  <c:v>500 µL</c:v>
                </c:pt>
                <c:pt idx="2">
                  <c:v>1000 µL</c:v>
                </c:pt>
                <c:pt idx="3">
                  <c:v>1500 µL</c:v>
                </c:pt>
                <c:pt idx="4">
                  <c:v>2000 µL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('2'!$I$80,'2'!$I$82,'2'!$I$84)</c15:sqref>
                  </c15:fullRef>
                </c:ext>
              </c:extLst>
              <c:f>('2'!$I$80,'2'!$I$82,'2'!$I$84)</c:f>
              <c:numCache>
                <c:formatCode>0</c:formatCode>
                <c:ptCount val="3"/>
                <c:pt idx="0">
                  <c:v>1.7906418716256749</c:v>
                </c:pt>
                <c:pt idx="1">
                  <c:v>17.19856028794241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CD-4B8D-A7C0-6C778B482F67}"/>
            </c:ext>
          </c:extLst>
        </c:ser>
        <c:ser>
          <c:idx val="2"/>
          <c:order val="2"/>
          <c:tx>
            <c:strRef>
              <c:f>'2'!$B$86</c:f>
              <c:strCache>
                <c:ptCount val="1"/>
                <c:pt idx="0">
                  <c:v>50 equiv.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('2'!$I$87,'2'!$I$89,'2'!$I$91,'2'!$I$93)</c15:sqref>
                    </c15:fullRef>
                  </c:ext>
                </c:extLst>
                <c:f>('2'!$I$87,'2'!$I$89,'2'!$I$91)</c:f>
                <c:numCache>
                  <c:formatCode>General</c:formatCode>
                  <c:ptCount val="3"/>
                  <c:pt idx="0">
                    <c:v>0.45290941811637669</c:v>
                  </c:pt>
                  <c:pt idx="1">
                    <c:v>5.5428914217156571</c:v>
                  </c:pt>
                  <c:pt idx="2">
                    <c:v>6.7306538692261553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('2'!$I$87,'2'!$I$89,'2'!$I$91,'2'!$I$93)</c15:sqref>
                    </c15:fullRef>
                  </c:ext>
                </c:extLst>
                <c:f>('2'!$I$87,'2'!$I$89,'2'!$I$91)</c:f>
                <c:numCache>
                  <c:formatCode>General</c:formatCode>
                  <c:ptCount val="3"/>
                  <c:pt idx="0">
                    <c:v>0.45290941811637669</c:v>
                  </c:pt>
                  <c:pt idx="1">
                    <c:v>5.5428914217156571</c:v>
                  </c:pt>
                  <c:pt idx="2">
                    <c:v>6.7306538692261553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('2'!$C$49,'2'!$C$51,'2'!$C$53,'2'!$C$55,'2'!$C$57)</c15:sqref>
                  </c15:fullRef>
                </c:ext>
              </c:extLst>
              <c:f>('2'!$C$49,'2'!$C$51,'2'!$C$53,'2'!$C$57)</c:f>
              <c:strCache>
                <c:ptCount val="4"/>
                <c:pt idx="0">
                  <c:v>100 µL</c:v>
                </c:pt>
                <c:pt idx="1">
                  <c:v>500 µL</c:v>
                </c:pt>
                <c:pt idx="2">
                  <c:v>1000 µL</c:v>
                </c:pt>
                <c:pt idx="3">
                  <c:v>2000 µL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('2'!$I$86,'2'!$I$88,'2'!$I$90,'2'!$I$92)</c15:sqref>
                  </c15:fullRef>
                </c:ext>
              </c:extLst>
              <c:f>('2'!$I$86,'2'!$I$88,'2'!$I$90)</c:f>
              <c:numCache>
                <c:formatCode>0</c:formatCode>
                <c:ptCount val="3"/>
                <c:pt idx="0">
                  <c:v>1.244751049790042</c:v>
                </c:pt>
                <c:pt idx="1">
                  <c:v>33.185362927414516</c:v>
                </c:pt>
                <c:pt idx="2">
                  <c:v>46.34673065386923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CD-4B8D-A7C0-6C778B482F67}"/>
            </c:ext>
          </c:extLst>
        </c:ser>
        <c:ser>
          <c:idx val="3"/>
          <c:order val="3"/>
          <c:tx>
            <c:strRef>
              <c:f>'2'!$B$94</c:f>
              <c:strCache>
                <c:ptCount val="1"/>
                <c:pt idx="0">
                  <c:v>75 equiv.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('2'!$J$91,'2'!$J$92,'2'!$I$95,'2'!$I$97)</c15:sqref>
                    </c15:fullRef>
                  </c:ext>
                </c:extLst>
                <c:f>('2'!$J$91,'2'!$J$92,'2'!$I$95)</c:f>
                <c:numCache>
                  <c:formatCode>General</c:formatCode>
                  <c:ptCount val="3"/>
                  <c:pt idx="2">
                    <c:v>5.4259148170365918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('2'!$J$93,'2'!$J$94,'2'!$I$95,'2'!$I$97)</c15:sqref>
                    </c15:fullRef>
                  </c:ext>
                </c:extLst>
                <c:f>('2'!$J$93,'2'!$J$94,'2'!$I$95)</c:f>
                <c:numCache>
                  <c:formatCode>General</c:formatCode>
                  <c:ptCount val="3"/>
                  <c:pt idx="2">
                    <c:v>5.4259148170365918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Lit>
              <c:ptCount val="3"/>
              <c:pt idx="0">
                <c:v>100 µL</c:v>
              </c:pt>
              <c:pt idx="1">
                <c:v>500 µL</c:v>
              </c:pt>
              <c:pt idx="2">
                <c:v>1000 µL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('2'!$J$92,'2'!$J$93,'2'!$I$94,'2'!$I$96)</c15:sqref>
                  </c15:fullRef>
                </c:ext>
              </c:extLst>
              <c:f>('2'!$J$92,'2'!$J$93,'2'!$I$94)</c:f>
              <c:numCache>
                <c:formatCode>0</c:formatCode>
                <c:ptCount val="3"/>
                <c:pt idx="2">
                  <c:v>78.281343731253756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9CD-4B8D-A7C0-6C778B482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61465488"/>
        <c:axId val="1402754400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'2'!$B$74</c15:sqref>
                        </c15:formulaRef>
                      </c:ext>
                    </c:extLst>
                    <c:strCache>
                      <c:ptCount val="1"/>
                      <c:pt idx="0">
                        <c:v>10 equiv.</c:v>
                      </c:pt>
                    </c:strCache>
                  </c:strRef>
                </c:tx>
                <c:spPr>
                  <a:solidFill>
                    <a:schemeClr val="accent5">
                      <a:lumMod val="20000"/>
                      <a:lumOff val="80000"/>
                    </a:schemeClr>
                  </a:solidFill>
                  <a:ln>
                    <a:solidFill>
                      <a:sysClr val="windowText" lastClr="000000"/>
                    </a:solidFill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ullRef>
                            <c15:sqref>('2'!$I$75,'2'!$I$77,'2'!$I$79)</c15:sqref>
                          </c15:fullRef>
                          <c15:formulaRef>
                            <c15:sqref>('2'!$I$75,'2'!$I$77,'2'!$I$79)</c15:sqref>
                          </c15:formulaRef>
                        </c:ext>
                      </c:extLst>
                      <c:numCache>
                        <c:formatCode>General</c:formatCode>
                        <c:ptCount val="3"/>
                        <c:pt idx="0">
                          <c:v>0.28494301139772044</c:v>
                        </c:pt>
                        <c:pt idx="1">
                          <c:v>0.23995200959808041</c:v>
                        </c:pt>
                        <c:pt idx="2">
                          <c:v>0.53389322135572881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ullRef>
                            <c15:sqref>('2'!$I$75,'2'!$I$77,'2'!$I$79)</c15:sqref>
                          </c15:fullRef>
                          <c15:formulaRef>
                            <c15:sqref>('2'!$I$75,'2'!$I$77,'2'!$I$79)</c15:sqref>
                          </c15:formulaRef>
                        </c:ext>
                      </c:extLst>
                      <c:numCache>
                        <c:formatCode>General</c:formatCode>
                        <c:ptCount val="3"/>
                        <c:pt idx="0">
                          <c:v>0.28494301139772044</c:v>
                        </c:pt>
                        <c:pt idx="1">
                          <c:v>0.23995200959808041</c:v>
                        </c:pt>
                        <c:pt idx="2">
                          <c:v>0.53389322135572881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ullRef>
                          <c15:sqref>('2'!$C$49,'2'!$C$51,'2'!$C$53,'2'!$C$55,'2'!$C$57)</c15:sqref>
                        </c15:fullRef>
                        <c15:formulaRef>
                          <c15:sqref>('2'!$C$49,'2'!$C$51,'2'!$C$53,'2'!$C$57)</c15:sqref>
                        </c15:formulaRef>
                      </c:ext>
                    </c:extLst>
                    <c:strCache>
                      <c:ptCount val="4"/>
                      <c:pt idx="0">
                        <c:v>100 µL</c:v>
                      </c:pt>
                      <c:pt idx="1">
                        <c:v>500 µL</c:v>
                      </c:pt>
                      <c:pt idx="2">
                        <c:v>1000 µL</c:v>
                      </c:pt>
                      <c:pt idx="3">
                        <c:v>1500 µL</c:v>
                      </c:pt>
                      <c:pt idx="4">
                        <c:v>2000 µL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('2'!$I$74,'2'!$I$76,'2'!$I$78)</c15:sqref>
                        </c15:fullRef>
                        <c15:formulaRef>
                          <c15:sqref>('2'!$I$74,'2'!$I$76,'2'!$I$78)</c15:sqref>
                        </c15:formulaRef>
                      </c:ext>
                    </c:extLst>
                    <c:numCache>
                      <c:formatCode>0</c:formatCode>
                      <c:ptCount val="3"/>
                      <c:pt idx="0">
                        <c:v>1.3767246550689862</c:v>
                      </c:pt>
                      <c:pt idx="1">
                        <c:v>11.715656868626274</c:v>
                      </c:pt>
                      <c:pt idx="2">
                        <c:v>7.336532693461308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9CD-4B8D-A7C0-6C778B482F67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'2'!$B$98</c15:sqref>
                        </c15:formulaRef>
                      </c:ext>
                    </c:extLst>
                    <c:strCache>
                      <c:ptCount val="1"/>
                      <c:pt idx="0">
                        <c:v>100 equiv.</c:v>
                      </c:pt>
                    </c:strCache>
                  </c:strRef>
                </c:tx>
                <c:spPr>
                  <a:solidFill>
                    <a:schemeClr val="accent5">
                      <a:lumMod val="50000"/>
                    </a:schemeClr>
                  </a:solidFill>
                  <a:ln>
                    <a:solidFill>
                      <a:sysClr val="windowText" lastClr="000000"/>
                    </a:solidFill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xmlns:c15="http://schemas.microsoft.com/office/drawing/2012/chart" uri="{02D57815-91ED-43cb-92C2-25804820EDAC}">
                          <c15:fullRef>
                            <c15:sqref>('2'!$J$96,'2'!$J$97,'2'!$I$99,'2'!$I$101)</c15:sqref>
                          </c15:fullRef>
                          <c15:formulaRef>
                            <c15:sqref>('2'!$J$96,'2'!$J$97,'2'!$I$99)</c15:sqref>
                          </c15:formulaRef>
                        </c:ext>
                      </c:extLst>
                      <c:numCache>
                        <c:formatCode>General</c:formatCode>
                        <c:ptCount val="3"/>
                        <c:pt idx="2">
                          <c:v>7.6484703059388117</c:v>
                        </c:pt>
                      </c:numCache>
                    </c:numRef>
                  </c:plus>
                  <c:minus>
                    <c:numRef>
                      <c:extLst>
                        <c:ext xmlns:c15="http://schemas.microsoft.com/office/drawing/2012/chart" uri="{02D57815-91ED-43cb-92C2-25804820EDAC}">
                          <c15:fullRef>
                            <c15:sqref>('2'!$J$97,'2'!$J$98,'2'!$I$99,'2'!$I$101)</c15:sqref>
                          </c15:fullRef>
                          <c15:formulaRef>
                            <c15:sqref>('2'!$J$97,'2'!$J$98,'2'!$I$99)</c15:sqref>
                          </c15:formulaRef>
                        </c:ext>
                      </c:extLst>
                      <c:numCache>
                        <c:formatCode>General</c:formatCode>
                        <c:ptCount val="3"/>
                        <c:pt idx="2">
                          <c:v>7.6484703059388117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('2'!$J$97,'2'!$J$98,'2'!$I$98,'2'!$I$100)</c15:sqref>
                        </c15:fullRef>
                        <c15:formulaRef>
                          <c15:sqref>('2'!$J$97,'2'!$J$98,'2'!$I$98)</c15:sqref>
                        </c15:formulaRef>
                      </c:ext>
                    </c:extLst>
                    <c:numCache>
                      <c:formatCode>0</c:formatCode>
                      <c:ptCount val="3"/>
                      <c:pt idx="2">
                        <c:v>71.82963407318536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49CD-4B8D-A7C0-6C778B482F67}"/>
                  </c:ext>
                </c:extLst>
              </c15:ser>
            </c15:filteredBarSeries>
          </c:ext>
        </c:extLst>
      </c:barChart>
      <c:catAx>
        <c:axId val="166146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2754400"/>
        <c:crosses val="autoZero"/>
        <c:auto val="1"/>
        <c:lblAlgn val="ctr"/>
        <c:lblOffset val="100"/>
        <c:noMultiLvlLbl val="0"/>
      </c:catAx>
      <c:valAx>
        <c:axId val="1402754400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800"/>
                  <a:t>Yield by HPC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1465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1.8269980506822625E-3"/>
          <c:y val="0.92303331314354942"/>
          <c:w val="0.9927090643274854"/>
          <c:h val="7.69331718150615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312254901960791E-2"/>
          <c:y val="5.4236293379994166E-2"/>
          <c:w val="0.90194166666666664"/>
          <c:h val="0.693369484474817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'3&amp;4'!$C$2</c:f>
              <c:strCache>
                <c:ptCount val="1"/>
                <c:pt idx="0">
                  <c:v>Ball mill, whole cell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'3&amp;4'!$D$3:$D$14</c:f>
                <c:numCache>
                  <c:formatCode>General</c:formatCode>
                  <c:ptCount val="12"/>
                  <c:pt idx="0">
                    <c:v>1.699673171197595</c:v>
                  </c:pt>
                  <c:pt idx="1">
                    <c:v>2.8674417556808756</c:v>
                  </c:pt>
                  <c:pt idx="2">
                    <c:v>6.0184900284225957</c:v>
                  </c:pt>
                  <c:pt idx="3">
                    <c:v>0.5</c:v>
                  </c:pt>
                  <c:pt idx="4">
                    <c:v>7.3181661333667165</c:v>
                  </c:pt>
                  <c:pt idx="5">
                    <c:v>3</c:v>
                  </c:pt>
                  <c:pt idx="6">
                    <c:v>2</c:v>
                  </c:pt>
                  <c:pt idx="7">
                    <c:v>1.247219128924647</c:v>
                  </c:pt>
                  <c:pt idx="8">
                    <c:v>3.858612300930075</c:v>
                  </c:pt>
                  <c:pt idx="9">
                    <c:v>5.4365021434333629</c:v>
                  </c:pt>
                  <c:pt idx="10">
                    <c:v>3.0912061651652349</c:v>
                  </c:pt>
                  <c:pt idx="11">
                    <c:v>3</c:v>
                  </c:pt>
                </c:numCache>
              </c:numRef>
            </c:plus>
            <c:minus>
              <c:numRef>
                <c:f>'3&amp;4'!$D$3:$D$14</c:f>
                <c:numCache>
                  <c:formatCode>General</c:formatCode>
                  <c:ptCount val="12"/>
                  <c:pt idx="0">
                    <c:v>1.699673171197595</c:v>
                  </c:pt>
                  <c:pt idx="1">
                    <c:v>2.8674417556808756</c:v>
                  </c:pt>
                  <c:pt idx="2">
                    <c:v>6.0184900284225957</c:v>
                  </c:pt>
                  <c:pt idx="3">
                    <c:v>0.5</c:v>
                  </c:pt>
                  <c:pt idx="4">
                    <c:v>7.3181661333667165</c:v>
                  </c:pt>
                  <c:pt idx="5">
                    <c:v>3</c:v>
                  </c:pt>
                  <c:pt idx="6">
                    <c:v>2</c:v>
                  </c:pt>
                  <c:pt idx="7">
                    <c:v>1.247219128924647</c:v>
                  </c:pt>
                  <c:pt idx="8">
                    <c:v>3.858612300930075</c:v>
                  </c:pt>
                  <c:pt idx="9">
                    <c:v>5.4365021434333629</c:v>
                  </c:pt>
                  <c:pt idx="10">
                    <c:v>3.0912061651652349</c:v>
                  </c:pt>
                  <c:pt idx="11">
                    <c:v>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'3&amp;4'!$B$3:$B$14</c:f>
              <c:strCache>
                <c:ptCount val="12"/>
                <c:pt idx="0">
                  <c:v>1b</c:v>
                </c:pt>
                <c:pt idx="1">
                  <c:v>2b</c:v>
                </c:pt>
                <c:pt idx="2">
                  <c:v>3b</c:v>
                </c:pt>
                <c:pt idx="3">
                  <c:v>4b</c:v>
                </c:pt>
                <c:pt idx="4">
                  <c:v>5b</c:v>
                </c:pt>
                <c:pt idx="5">
                  <c:v>6b</c:v>
                </c:pt>
                <c:pt idx="6">
                  <c:v>7b</c:v>
                </c:pt>
                <c:pt idx="7">
                  <c:v>8b</c:v>
                </c:pt>
                <c:pt idx="8">
                  <c:v>9b</c:v>
                </c:pt>
                <c:pt idx="9">
                  <c:v>10b</c:v>
                </c:pt>
                <c:pt idx="10">
                  <c:v>11b</c:v>
                </c:pt>
                <c:pt idx="11">
                  <c:v>12b</c:v>
                </c:pt>
              </c:strCache>
            </c:strRef>
          </c:cat>
          <c:val>
            <c:numRef>
              <c:f>'3&amp;4'!$C$3:$C$14</c:f>
              <c:numCache>
                <c:formatCode>0</c:formatCode>
                <c:ptCount val="12"/>
                <c:pt idx="0">
                  <c:v>96</c:v>
                </c:pt>
                <c:pt idx="1">
                  <c:v>84</c:v>
                </c:pt>
                <c:pt idx="2">
                  <c:v>77</c:v>
                </c:pt>
                <c:pt idx="3">
                  <c:v>98</c:v>
                </c:pt>
                <c:pt idx="4">
                  <c:v>89</c:v>
                </c:pt>
                <c:pt idx="5">
                  <c:v>96</c:v>
                </c:pt>
                <c:pt idx="6">
                  <c:v>63</c:v>
                </c:pt>
                <c:pt idx="7">
                  <c:v>79</c:v>
                </c:pt>
                <c:pt idx="8">
                  <c:v>90</c:v>
                </c:pt>
                <c:pt idx="9">
                  <c:v>78</c:v>
                </c:pt>
                <c:pt idx="10">
                  <c:v>58</c:v>
                </c:pt>
                <c:pt idx="11" formatCode="General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0D-47B4-8706-878F47B13D1C}"/>
            </c:ext>
          </c:extLst>
        </c:ser>
        <c:ser>
          <c:idx val="2"/>
          <c:order val="2"/>
          <c:tx>
            <c:strRef>
              <c:f>'3&amp;4'!$G$2</c:f>
              <c:strCache>
                <c:ptCount val="1"/>
                <c:pt idx="0">
                  <c:v>No milling, whole cell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'3&amp;4'!$H$3:$H$14</c:f>
                <c:numCache>
                  <c:formatCode>General</c:formatCode>
                  <c:ptCount val="12"/>
                  <c:pt idx="0">
                    <c:v>0.10241820768136556</c:v>
                  </c:pt>
                  <c:pt idx="1">
                    <c:v>2.9875141884222498</c:v>
                  </c:pt>
                  <c:pt idx="2">
                    <c:v>4.8874388254486156</c:v>
                  </c:pt>
                  <c:pt idx="3">
                    <c:v>7.0673007464483488</c:v>
                  </c:pt>
                  <c:pt idx="4">
                    <c:v>2.9365558912386702</c:v>
                  </c:pt>
                  <c:pt idx="5">
                    <c:v>5</c:v>
                  </c:pt>
                  <c:pt idx="6">
                    <c:v>1.0229597635826342</c:v>
                  </c:pt>
                  <c:pt idx="7">
                    <c:v>3.9957321952520668</c:v>
                  </c:pt>
                  <c:pt idx="8">
                    <c:v>3.842541436464086</c:v>
                  </c:pt>
                  <c:pt idx="9">
                    <c:v>0.35639412997903364</c:v>
                  </c:pt>
                  <c:pt idx="10">
                    <c:v>3.2792792792792738</c:v>
                  </c:pt>
                </c:numCache>
              </c:numRef>
            </c:plus>
            <c:minus>
              <c:numRef>
                <c:f>'3&amp;4'!$H$3:$H$14</c:f>
                <c:numCache>
                  <c:formatCode>General</c:formatCode>
                  <c:ptCount val="12"/>
                  <c:pt idx="0">
                    <c:v>0.10241820768136556</c:v>
                  </c:pt>
                  <c:pt idx="1">
                    <c:v>2.9875141884222498</c:v>
                  </c:pt>
                  <c:pt idx="2">
                    <c:v>4.8874388254486156</c:v>
                  </c:pt>
                  <c:pt idx="3">
                    <c:v>7.0673007464483488</c:v>
                  </c:pt>
                  <c:pt idx="4">
                    <c:v>2.9365558912386702</c:v>
                  </c:pt>
                  <c:pt idx="5">
                    <c:v>5</c:v>
                  </c:pt>
                  <c:pt idx="6">
                    <c:v>1.0229597635826342</c:v>
                  </c:pt>
                  <c:pt idx="7">
                    <c:v>3.9957321952520668</c:v>
                  </c:pt>
                  <c:pt idx="8">
                    <c:v>3.842541436464086</c:v>
                  </c:pt>
                  <c:pt idx="9">
                    <c:v>0.35639412997903364</c:v>
                  </c:pt>
                  <c:pt idx="10">
                    <c:v>3.2792792792792738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'3&amp;4'!$B$3:$B$14</c:f>
              <c:strCache>
                <c:ptCount val="12"/>
                <c:pt idx="0">
                  <c:v>1b</c:v>
                </c:pt>
                <c:pt idx="1">
                  <c:v>2b</c:v>
                </c:pt>
                <c:pt idx="2">
                  <c:v>3b</c:v>
                </c:pt>
                <c:pt idx="3">
                  <c:v>4b</c:v>
                </c:pt>
                <c:pt idx="4">
                  <c:v>5b</c:v>
                </c:pt>
                <c:pt idx="5">
                  <c:v>6b</c:v>
                </c:pt>
                <c:pt idx="6">
                  <c:v>7b</c:v>
                </c:pt>
                <c:pt idx="7">
                  <c:v>8b</c:v>
                </c:pt>
                <c:pt idx="8">
                  <c:v>9b</c:v>
                </c:pt>
                <c:pt idx="9">
                  <c:v>10b</c:v>
                </c:pt>
                <c:pt idx="10">
                  <c:v>11b</c:v>
                </c:pt>
                <c:pt idx="11">
                  <c:v>12b</c:v>
                </c:pt>
              </c:strCache>
            </c:strRef>
          </c:cat>
          <c:val>
            <c:numRef>
              <c:f>'3&amp;4'!$G$3:$G$14</c:f>
              <c:numCache>
                <c:formatCode>0</c:formatCode>
                <c:ptCount val="12"/>
                <c:pt idx="0">
                  <c:v>20.244665718349928</c:v>
                </c:pt>
                <c:pt idx="1">
                  <c:v>17.234960272417705</c:v>
                </c:pt>
                <c:pt idx="2">
                  <c:v>12.99184339314845</c:v>
                </c:pt>
                <c:pt idx="3">
                  <c:v>29.93269925355165</c:v>
                </c:pt>
                <c:pt idx="4">
                  <c:v>19.637462235649547</c:v>
                </c:pt>
                <c:pt idx="5">
                  <c:v>71</c:v>
                </c:pt>
                <c:pt idx="6">
                  <c:v>7.015230734257786</c:v>
                </c:pt>
                <c:pt idx="7">
                  <c:v>14.227794078420914</c:v>
                </c:pt>
                <c:pt idx="8">
                  <c:v>27.157458563535911</c:v>
                </c:pt>
                <c:pt idx="9">
                  <c:v>21.949685534591193</c:v>
                </c:pt>
                <c:pt idx="10">
                  <c:v>24.72072072072072</c:v>
                </c:pt>
                <c:pt idx="11" formatCode="General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0D-47B4-8706-878F47B13D1C}"/>
            </c:ext>
          </c:extLst>
        </c:ser>
        <c:ser>
          <c:idx val="3"/>
          <c:order val="3"/>
          <c:tx>
            <c:strRef>
              <c:f>'3&amp;4'!$I$2</c:f>
              <c:strCache>
                <c:ptCount val="1"/>
                <c:pt idx="0">
                  <c:v>No milling, clarified lysate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80D-47B4-8706-878F47B13D1C}"/>
              </c:ext>
            </c:extLst>
          </c:dPt>
          <c:errBars>
            <c:errBarType val="both"/>
            <c:errValType val="cust"/>
            <c:noEndCap val="0"/>
            <c:plus>
              <c:numRef>
                <c:f>'3&amp;4'!$J$3:$J$14</c:f>
                <c:numCache>
                  <c:formatCode>General</c:formatCode>
                  <c:ptCount val="12"/>
                  <c:pt idx="0">
                    <c:v>4.3584637268847857</c:v>
                  </c:pt>
                  <c:pt idx="1">
                    <c:v>5.9664706693198557</c:v>
                  </c:pt>
                  <c:pt idx="2">
                    <c:v>6.159869494290362</c:v>
                  </c:pt>
                  <c:pt idx="3">
                    <c:v>0.91500120394895035</c:v>
                  </c:pt>
                  <c:pt idx="4">
                    <c:v>7.6737160120845793</c:v>
                  </c:pt>
                  <c:pt idx="5">
                    <c:v>4.6427960923947058</c:v>
                  </c:pt>
                  <c:pt idx="6">
                    <c:v>2.5187542623323473</c:v>
                  </c:pt>
                  <c:pt idx="7">
                    <c:v>5.6388370232061975</c:v>
                  </c:pt>
                  <c:pt idx="8">
                    <c:v>2.1270718232044175</c:v>
                  </c:pt>
                  <c:pt idx="9">
                    <c:v>1.2368972746331259</c:v>
                  </c:pt>
                  <c:pt idx="10">
                    <c:v>4.5765765765765618</c:v>
                  </c:pt>
                </c:numCache>
              </c:numRef>
            </c:plus>
            <c:minus>
              <c:numRef>
                <c:f>'3&amp;4'!$J$3:$J$14</c:f>
                <c:numCache>
                  <c:formatCode>General</c:formatCode>
                  <c:ptCount val="12"/>
                  <c:pt idx="0">
                    <c:v>4.3584637268847857</c:v>
                  </c:pt>
                  <c:pt idx="1">
                    <c:v>5.9664706693198557</c:v>
                  </c:pt>
                  <c:pt idx="2">
                    <c:v>6.159869494290362</c:v>
                  </c:pt>
                  <c:pt idx="3">
                    <c:v>0.91500120394895035</c:v>
                  </c:pt>
                  <c:pt idx="4">
                    <c:v>7.6737160120845793</c:v>
                  </c:pt>
                  <c:pt idx="5">
                    <c:v>4.6427960923947058</c:v>
                  </c:pt>
                  <c:pt idx="6">
                    <c:v>2.5187542623323473</c:v>
                  </c:pt>
                  <c:pt idx="7">
                    <c:v>5.6388370232061975</c:v>
                  </c:pt>
                  <c:pt idx="8">
                    <c:v>2.1270718232044175</c:v>
                  </c:pt>
                  <c:pt idx="9">
                    <c:v>1.2368972746331259</c:v>
                  </c:pt>
                  <c:pt idx="10">
                    <c:v>4.5765765765765618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'3&amp;4'!$B$3:$B$14</c:f>
              <c:strCache>
                <c:ptCount val="12"/>
                <c:pt idx="0">
                  <c:v>1b</c:v>
                </c:pt>
                <c:pt idx="1">
                  <c:v>2b</c:v>
                </c:pt>
                <c:pt idx="2">
                  <c:v>3b</c:v>
                </c:pt>
                <c:pt idx="3">
                  <c:v>4b</c:v>
                </c:pt>
                <c:pt idx="4">
                  <c:v>5b</c:v>
                </c:pt>
                <c:pt idx="5">
                  <c:v>6b</c:v>
                </c:pt>
                <c:pt idx="6">
                  <c:v>7b</c:v>
                </c:pt>
                <c:pt idx="7">
                  <c:v>8b</c:v>
                </c:pt>
                <c:pt idx="8">
                  <c:v>9b</c:v>
                </c:pt>
                <c:pt idx="9">
                  <c:v>10b</c:v>
                </c:pt>
                <c:pt idx="10">
                  <c:v>11b</c:v>
                </c:pt>
                <c:pt idx="11">
                  <c:v>12b</c:v>
                </c:pt>
              </c:strCache>
            </c:strRef>
          </c:cat>
          <c:val>
            <c:numRef>
              <c:f>'3&amp;4'!$I$3:$I$14</c:f>
              <c:numCache>
                <c:formatCode>0</c:formatCode>
                <c:ptCount val="12"/>
                <c:pt idx="0">
                  <c:v>78.998577524893307</c:v>
                </c:pt>
                <c:pt idx="1">
                  <c:v>68.876276958002279</c:v>
                </c:pt>
                <c:pt idx="2">
                  <c:v>40.274061990212076</c:v>
                </c:pt>
                <c:pt idx="3">
                  <c:v>57.365759691789066</c:v>
                </c:pt>
                <c:pt idx="4">
                  <c:v>36.725075528700913</c:v>
                </c:pt>
                <c:pt idx="5">
                  <c:v>93.333333333333329</c:v>
                </c:pt>
                <c:pt idx="6">
                  <c:v>26.624232780177312</c:v>
                </c:pt>
                <c:pt idx="7">
                  <c:v>32.429981328354224</c:v>
                </c:pt>
                <c:pt idx="8">
                  <c:v>37.955801104972373</c:v>
                </c:pt>
                <c:pt idx="9">
                  <c:v>36.498951781970646</c:v>
                </c:pt>
                <c:pt idx="10">
                  <c:v>40.576576576576578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0D-47B4-8706-878F47B13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10365456"/>
        <c:axId val="153744937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'3&amp;4'!$E$2</c15:sqref>
                        </c15:formulaRef>
                      </c:ext>
                    </c:extLst>
                    <c:strCache>
                      <c:ptCount val="1"/>
                      <c:pt idx="0">
                        <c:v>100 mM, ball mill, whole cell</c:v>
                      </c:pt>
                    </c:strCache>
                  </c:strRef>
                </c:tx>
                <c:spPr>
                  <a:solidFill>
                    <a:srgbClr val="00B050"/>
                  </a:solidFill>
                  <a:ln>
                    <a:solidFill>
                      <a:sysClr val="windowText" lastClr="000000"/>
                    </a:solidFill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'3&amp;4'!$F$3:$F$14</c15:sqref>
                          </c15:formulaRef>
                        </c:ext>
                      </c:extLst>
                      <c:numCache>
                        <c:formatCode>General</c:formatCode>
                        <c:ptCount val="12"/>
                        <c:pt idx="0">
                          <c:v>3</c:v>
                        </c:pt>
                        <c:pt idx="1">
                          <c:v>1</c:v>
                        </c:pt>
                        <c:pt idx="2">
                          <c:v>2.4944382578492941</c:v>
                        </c:pt>
                        <c:pt idx="3">
                          <c:v>3</c:v>
                        </c:pt>
                        <c:pt idx="4">
                          <c:v>5.4772255750516612</c:v>
                        </c:pt>
                        <c:pt idx="5">
                          <c:v>1.5</c:v>
                        </c:pt>
                        <c:pt idx="6">
                          <c:v>3</c:v>
                        </c:pt>
                        <c:pt idx="7">
                          <c:v>2</c:v>
                        </c:pt>
                        <c:pt idx="8">
                          <c:v>3.0912061651652345</c:v>
                        </c:pt>
                        <c:pt idx="9">
                          <c:v>1</c:v>
                        </c:pt>
                        <c:pt idx="10">
                          <c:v>3</c:v>
                        </c:pt>
                        <c:pt idx="11">
                          <c:v>3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'3&amp;4'!$F$3:$F$14</c15:sqref>
                          </c15:formulaRef>
                        </c:ext>
                      </c:extLst>
                      <c:numCache>
                        <c:formatCode>General</c:formatCode>
                        <c:ptCount val="12"/>
                        <c:pt idx="0">
                          <c:v>3</c:v>
                        </c:pt>
                        <c:pt idx="1">
                          <c:v>1</c:v>
                        </c:pt>
                        <c:pt idx="2">
                          <c:v>2.4944382578492941</c:v>
                        </c:pt>
                        <c:pt idx="3">
                          <c:v>3</c:v>
                        </c:pt>
                        <c:pt idx="4">
                          <c:v>5.4772255750516612</c:v>
                        </c:pt>
                        <c:pt idx="5">
                          <c:v>1.5</c:v>
                        </c:pt>
                        <c:pt idx="6">
                          <c:v>3</c:v>
                        </c:pt>
                        <c:pt idx="7">
                          <c:v>2</c:v>
                        </c:pt>
                        <c:pt idx="8">
                          <c:v>3.0912061651652345</c:v>
                        </c:pt>
                        <c:pt idx="9">
                          <c:v>1</c:v>
                        </c:pt>
                        <c:pt idx="10">
                          <c:v>3</c:v>
                        </c:pt>
                        <c:pt idx="11">
                          <c:v>3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'3&amp;4'!$B$3:$B$14</c15:sqref>
                        </c15:formulaRef>
                      </c:ext>
                    </c:extLst>
                    <c:strCache>
                      <c:ptCount val="12"/>
                      <c:pt idx="0">
                        <c:v>1b</c:v>
                      </c:pt>
                      <c:pt idx="1">
                        <c:v>2b</c:v>
                      </c:pt>
                      <c:pt idx="2">
                        <c:v>3b</c:v>
                      </c:pt>
                      <c:pt idx="3">
                        <c:v>4b</c:v>
                      </c:pt>
                      <c:pt idx="4">
                        <c:v>5b</c:v>
                      </c:pt>
                      <c:pt idx="5">
                        <c:v>6b</c:v>
                      </c:pt>
                      <c:pt idx="6">
                        <c:v>7b</c:v>
                      </c:pt>
                      <c:pt idx="7">
                        <c:v>8b</c:v>
                      </c:pt>
                      <c:pt idx="8">
                        <c:v>9b</c:v>
                      </c:pt>
                      <c:pt idx="9">
                        <c:v>10b</c:v>
                      </c:pt>
                      <c:pt idx="10">
                        <c:v>11b</c:v>
                      </c:pt>
                      <c:pt idx="11">
                        <c:v>12b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'3&amp;4'!$E$3:$E$14</c15:sqref>
                        </c15:formulaRef>
                      </c:ext>
                    </c:extLst>
                    <c:numCache>
                      <c:formatCode>0</c:formatCode>
                      <c:ptCount val="12"/>
                      <c:pt idx="0">
                        <c:v>93</c:v>
                      </c:pt>
                      <c:pt idx="1">
                        <c:v>88</c:v>
                      </c:pt>
                      <c:pt idx="2">
                        <c:v>89</c:v>
                      </c:pt>
                      <c:pt idx="3">
                        <c:v>92</c:v>
                      </c:pt>
                      <c:pt idx="4">
                        <c:v>88</c:v>
                      </c:pt>
                      <c:pt idx="5">
                        <c:v>94</c:v>
                      </c:pt>
                      <c:pt idx="6">
                        <c:v>43</c:v>
                      </c:pt>
                      <c:pt idx="7">
                        <c:v>54</c:v>
                      </c:pt>
                      <c:pt idx="8">
                        <c:v>97</c:v>
                      </c:pt>
                      <c:pt idx="9">
                        <c:v>75</c:v>
                      </c:pt>
                      <c:pt idx="10">
                        <c:v>58</c:v>
                      </c:pt>
                      <c:pt idx="11" formatCode="General">
                        <c:v>33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A80D-47B4-8706-878F47B13D1C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'3&amp;4'!$K$2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>
                      <a:tint val="54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'3&amp;4'!$B$3:$B$14</c15:sqref>
                        </c15:formulaRef>
                      </c:ext>
                    </c:extLst>
                    <c:strCache>
                      <c:ptCount val="12"/>
                      <c:pt idx="0">
                        <c:v>1b</c:v>
                      </c:pt>
                      <c:pt idx="1">
                        <c:v>2b</c:v>
                      </c:pt>
                      <c:pt idx="2">
                        <c:v>3b</c:v>
                      </c:pt>
                      <c:pt idx="3">
                        <c:v>4b</c:v>
                      </c:pt>
                      <c:pt idx="4">
                        <c:v>5b</c:v>
                      </c:pt>
                      <c:pt idx="5">
                        <c:v>6b</c:v>
                      </c:pt>
                      <c:pt idx="6">
                        <c:v>7b</c:v>
                      </c:pt>
                      <c:pt idx="7">
                        <c:v>8b</c:v>
                      </c:pt>
                      <c:pt idx="8">
                        <c:v>9b</c:v>
                      </c:pt>
                      <c:pt idx="9">
                        <c:v>10b</c:v>
                      </c:pt>
                      <c:pt idx="10">
                        <c:v>11b</c:v>
                      </c:pt>
                      <c:pt idx="11">
                        <c:v>12b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'3&amp;4'!$K$3:$K$14</c15:sqref>
                        </c15:formulaRef>
                      </c:ext>
                    </c:extLst>
                    <c:numCache>
                      <c:formatCode>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A80D-47B4-8706-878F47B13D1C}"/>
                  </c:ext>
                </c:extLst>
              </c15:ser>
            </c15:filteredBarSeries>
          </c:ext>
        </c:extLst>
      </c:barChart>
      <c:catAx>
        <c:axId val="141036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7449376"/>
        <c:crosses val="autoZero"/>
        <c:auto val="1"/>
        <c:lblAlgn val="ctr"/>
        <c:lblOffset val="100"/>
        <c:noMultiLvlLbl val="0"/>
      </c:catAx>
      <c:valAx>
        <c:axId val="1537449376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Yield by HPLC (%)</a:t>
                </a:r>
              </a:p>
            </c:rich>
          </c:tx>
          <c:layout>
            <c:manualLayout>
              <c:xMode val="edge"/>
              <c:yMode val="edge"/>
              <c:x val="5.140196078431373E-3"/>
              <c:y val="0.106528959810874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036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0755905511811027E-2"/>
          <c:y val="0.84932290892883655"/>
          <c:w val="0.91296514066394963"/>
          <c:h val="0.150677091071163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011601307189553E-2"/>
          <c:y val="5.4236293379994166E-2"/>
          <c:w val="0.91024232026143792"/>
          <c:h val="0.69821376811594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'3&amp;4'!$B$16</c:f>
              <c:strCache>
                <c:ptCount val="1"/>
                <c:pt idx="0">
                  <c:v>50 mM, ball mill, whole cell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'3&amp;4'!$D$3:$D$14</c:f>
                <c:numCache>
                  <c:formatCode>General</c:formatCode>
                  <c:ptCount val="12"/>
                  <c:pt idx="0">
                    <c:v>1.699673171197595</c:v>
                  </c:pt>
                  <c:pt idx="1">
                    <c:v>2.8674417556808756</c:v>
                  </c:pt>
                  <c:pt idx="2">
                    <c:v>6.0184900284225957</c:v>
                  </c:pt>
                  <c:pt idx="3">
                    <c:v>0.5</c:v>
                  </c:pt>
                  <c:pt idx="4">
                    <c:v>7.3181661333667165</c:v>
                  </c:pt>
                  <c:pt idx="5">
                    <c:v>3</c:v>
                  </c:pt>
                  <c:pt idx="6">
                    <c:v>2</c:v>
                  </c:pt>
                  <c:pt idx="7">
                    <c:v>1.247219128924647</c:v>
                  </c:pt>
                  <c:pt idx="8">
                    <c:v>3.858612300930075</c:v>
                  </c:pt>
                  <c:pt idx="9">
                    <c:v>5.4365021434333629</c:v>
                  </c:pt>
                  <c:pt idx="10">
                    <c:v>3.0912061651652349</c:v>
                  </c:pt>
                  <c:pt idx="11">
                    <c:v>3</c:v>
                  </c:pt>
                </c:numCache>
              </c:numRef>
            </c:plus>
            <c:minus>
              <c:numRef>
                <c:f>'3&amp;4'!$D$3:$D$14</c:f>
                <c:numCache>
                  <c:formatCode>General</c:formatCode>
                  <c:ptCount val="12"/>
                  <c:pt idx="0">
                    <c:v>1.699673171197595</c:v>
                  </c:pt>
                  <c:pt idx="1">
                    <c:v>2.8674417556808756</c:v>
                  </c:pt>
                  <c:pt idx="2">
                    <c:v>6.0184900284225957</c:v>
                  </c:pt>
                  <c:pt idx="3">
                    <c:v>0.5</c:v>
                  </c:pt>
                  <c:pt idx="4">
                    <c:v>7.3181661333667165</c:v>
                  </c:pt>
                  <c:pt idx="5">
                    <c:v>3</c:v>
                  </c:pt>
                  <c:pt idx="6">
                    <c:v>2</c:v>
                  </c:pt>
                  <c:pt idx="7">
                    <c:v>1.247219128924647</c:v>
                  </c:pt>
                  <c:pt idx="8">
                    <c:v>3.858612300930075</c:v>
                  </c:pt>
                  <c:pt idx="9">
                    <c:v>5.4365021434333629</c:v>
                  </c:pt>
                  <c:pt idx="10">
                    <c:v>3.0912061651652349</c:v>
                  </c:pt>
                  <c:pt idx="11">
                    <c:v>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'3&amp;4'!$B$3:$B$14</c:f>
              <c:strCache>
                <c:ptCount val="12"/>
                <c:pt idx="0">
                  <c:v>1b</c:v>
                </c:pt>
                <c:pt idx="1">
                  <c:v>2b</c:v>
                </c:pt>
                <c:pt idx="2">
                  <c:v>3b</c:v>
                </c:pt>
                <c:pt idx="3">
                  <c:v>4b</c:v>
                </c:pt>
                <c:pt idx="4">
                  <c:v>5b</c:v>
                </c:pt>
                <c:pt idx="5">
                  <c:v>6b</c:v>
                </c:pt>
                <c:pt idx="6">
                  <c:v>7b</c:v>
                </c:pt>
                <c:pt idx="7">
                  <c:v>8b</c:v>
                </c:pt>
                <c:pt idx="8">
                  <c:v>9b</c:v>
                </c:pt>
                <c:pt idx="9">
                  <c:v>10b</c:v>
                </c:pt>
                <c:pt idx="10">
                  <c:v>11b</c:v>
                </c:pt>
                <c:pt idx="11">
                  <c:v>12b</c:v>
                </c:pt>
              </c:strCache>
            </c:strRef>
          </c:cat>
          <c:val>
            <c:numRef>
              <c:f>'3&amp;4'!$C$3:$C$14</c:f>
              <c:numCache>
                <c:formatCode>0</c:formatCode>
                <c:ptCount val="12"/>
                <c:pt idx="0">
                  <c:v>96</c:v>
                </c:pt>
                <c:pt idx="1">
                  <c:v>84</c:v>
                </c:pt>
                <c:pt idx="2">
                  <c:v>77</c:v>
                </c:pt>
                <c:pt idx="3">
                  <c:v>98</c:v>
                </c:pt>
                <c:pt idx="4">
                  <c:v>89</c:v>
                </c:pt>
                <c:pt idx="5">
                  <c:v>96</c:v>
                </c:pt>
                <c:pt idx="6">
                  <c:v>63</c:v>
                </c:pt>
                <c:pt idx="7">
                  <c:v>79</c:v>
                </c:pt>
                <c:pt idx="8">
                  <c:v>90</c:v>
                </c:pt>
                <c:pt idx="9">
                  <c:v>78</c:v>
                </c:pt>
                <c:pt idx="10">
                  <c:v>58</c:v>
                </c:pt>
                <c:pt idx="11" formatCode="General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92-4EC1-8B37-C1FA91DCE818}"/>
            </c:ext>
          </c:extLst>
        </c:ser>
        <c:ser>
          <c:idx val="1"/>
          <c:order val="1"/>
          <c:tx>
            <c:strRef>
              <c:f>'3&amp;4'!$E$2</c:f>
              <c:strCache>
                <c:ptCount val="1"/>
                <c:pt idx="0">
                  <c:v>100 mM, ball mill, whole cell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'3&amp;4'!$F$3:$F$14</c:f>
                <c:numCache>
                  <c:formatCode>General</c:formatCode>
                  <c:ptCount val="12"/>
                  <c:pt idx="0">
                    <c:v>3</c:v>
                  </c:pt>
                  <c:pt idx="1">
                    <c:v>1</c:v>
                  </c:pt>
                  <c:pt idx="2">
                    <c:v>2.4944382578492941</c:v>
                  </c:pt>
                  <c:pt idx="3">
                    <c:v>3</c:v>
                  </c:pt>
                  <c:pt idx="4">
                    <c:v>5.4772255750516612</c:v>
                  </c:pt>
                  <c:pt idx="5">
                    <c:v>1.5</c:v>
                  </c:pt>
                  <c:pt idx="6">
                    <c:v>3</c:v>
                  </c:pt>
                  <c:pt idx="7">
                    <c:v>2</c:v>
                  </c:pt>
                  <c:pt idx="8">
                    <c:v>3.0912061651652345</c:v>
                  </c:pt>
                  <c:pt idx="9">
                    <c:v>1</c:v>
                  </c:pt>
                  <c:pt idx="10">
                    <c:v>3</c:v>
                  </c:pt>
                  <c:pt idx="11">
                    <c:v>3</c:v>
                  </c:pt>
                </c:numCache>
              </c:numRef>
            </c:plus>
            <c:minus>
              <c:numRef>
                <c:f>'3&amp;4'!$F$3:$F$14</c:f>
                <c:numCache>
                  <c:formatCode>General</c:formatCode>
                  <c:ptCount val="12"/>
                  <c:pt idx="0">
                    <c:v>3</c:v>
                  </c:pt>
                  <c:pt idx="1">
                    <c:v>1</c:v>
                  </c:pt>
                  <c:pt idx="2">
                    <c:v>2.4944382578492941</c:v>
                  </c:pt>
                  <c:pt idx="3">
                    <c:v>3</c:v>
                  </c:pt>
                  <c:pt idx="4">
                    <c:v>5.4772255750516612</c:v>
                  </c:pt>
                  <c:pt idx="5">
                    <c:v>1.5</c:v>
                  </c:pt>
                  <c:pt idx="6">
                    <c:v>3</c:v>
                  </c:pt>
                  <c:pt idx="7">
                    <c:v>2</c:v>
                  </c:pt>
                  <c:pt idx="8">
                    <c:v>3.0912061651652345</c:v>
                  </c:pt>
                  <c:pt idx="9">
                    <c:v>1</c:v>
                  </c:pt>
                  <c:pt idx="10">
                    <c:v>3</c:v>
                  </c:pt>
                  <c:pt idx="11">
                    <c:v>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'3&amp;4'!$B$3:$B$14</c:f>
              <c:strCache>
                <c:ptCount val="12"/>
                <c:pt idx="0">
                  <c:v>1b</c:v>
                </c:pt>
                <c:pt idx="1">
                  <c:v>2b</c:v>
                </c:pt>
                <c:pt idx="2">
                  <c:v>3b</c:v>
                </c:pt>
                <c:pt idx="3">
                  <c:v>4b</c:v>
                </c:pt>
                <c:pt idx="4">
                  <c:v>5b</c:v>
                </c:pt>
                <c:pt idx="5">
                  <c:v>6b</c:v>
                </c:pt>
                <c:pt idx="6">
                  <c:v>7b</c:v>
                </c:pt>
                <c:pt idx="7">
                  <c:v>8b</c:v>
                </c:pt>
                <c:pt idx="8">
                  <c:v>9b</c:v>
                </c:pt>
                <c:pt idx="9">
                  <c:v>10b</c:v>
                </c:pt>
                <c:pt idx="10">
                  <c:v>11b</c:v>
                </c:pt>
                <c:pt idx="11">
                  <c:v>12b</c:v>
                </c:pt>
              </c:strCache>
            </c:strRef>
          </c:cat>
          <c:val>
            <c:numRef>
              <c:f>'3&amp;4'!$E$3:$E$14</c:f>
              <c:numCache>
                <c:formatCode>0</c:formatCode>
                <c:ptCount val="12"/>
                <c:pt idx="0">
                  <c:v>93</c:v>
                </c:pt>
                <c:pt idx="1">
                  <c:v>88</c:v>
                </c:pt>
                <c:pt idx="2">
                  <c:v>89</c:v>
                </c:pt>
                <c:pt idx="3">
                  <c:v>92</c:v>
                </c:pt>
                <c:pt idx="4">
                  <c:v>88</c:v>
                </c:pt>
                <c:pt idx="5">
                  <c:v>94</c:v>
                </c:pt>
                <c:pt idx="6">
                  <c:v>43</c:v>
                </c:pt>
                <c:pt idx="7">
                  <c:v>54</c:v>
                </c:pt>
                <c:pt idx="8">
                  <c:v>97</c:v>
                </c:pt>
                <c:pt idx="9">
                  <c:v>75</c:v>
                </c:pt>
                <c:pt idx="10">
                  <c:v>58</c:v>
                </c:pt>
                <c:pt idx="11" formatCode="General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92-4EC1-8B37-C1FA91DCE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10365456"/>
        <c:axId val="1537449376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'3&amp;4'!$G$2</c15:sqref>
                        </c15:formulaRef>
                      </c:ext>
                    </c:extLst>
                    <c:strCache>
                      <c:ptCount val="1"/>
                      <c:pt idx="0">
                        <c:v>No milling, whole cell</c:v>
                      </c:pt>
                    </c:strCache>
                  </c:strRef>
                </c:tx>
                <c:spPr>
                  <a:solidFill>
                    <a:schemeClr val="accent2">
                      <a:lumMod val="40000"/>
                      <a:lumOff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'3&amp;4'!$H$3:$H$14</c15:sqref>
                          </c15:formulaRef>
                        </c:ext>
                      </c:extLst>
                      <c:numCache>
                        <c:formatCode>General</c:formatCode>
                        <c:ptCount val="12"/>
                        <c:pt idx="0">
                          <c:v>0.10241820768136556</c:v>
                        </c:pt>
                        <c:pt idx="1">
                          <c:v>2.9875141884222498</c:v>
                        </c:pt>
                        <c:pt idx="2">
                          <c:v>4.8874388254486156</c:v>
                        </c:pt>
                        <c:pt idx="3">
                          <c:v>7.0673007464483488</c:v>
                        </c:pt>
                        <c:pt idx="4">
                          <c:v>2.9365558912386702</c:v>
                        </c:pt>
                        <c:pt idx="5">
                          <c:v>5</c:v>
                        </c:pt>
                        <c:pt idx="6">
                          <c:v>1.0229597635826342</c:v>
                        </c:pt>
                        <c:pt idx="7">
                          <c:v>3.9957321952520668</c:v>
                        </c:pt>
                        <c:pt idx="8">
                          <c:v>3.842541436464086</c:v>
                        </c:pt>
                        <c:pt idx="9">
                          <c:v>0.35639412997903364</c:v>
                        </c:pt>
                        <c:pt idx="10">
                          <c:v>3.2792792792792738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'3&amp;4'!$H$3:$H$14</c15:sqref>
                          </c15:formulaRef>
                        </c:ext>
                      </c:extLst>
                      <c:numCache>
                        <c:formatCode>General</c:formatCode>
                        <c:ptCount val="12"/>
                        <c:pt idx="0">
                          <c:v>0.10241820768136556</c:v>
                        </c:pt>
                        <c:pt idx="1">
                          <c:v>2.9875141884222498</c:v>
                        </c:pt>
                        <c:pt idx="2">
                          <c:v>4.8874388254486156</c:v>
                        </c:pt>
                        <c:pt idx="3">
                          <c:v>7.0673007464483488</c:v>
                        </c:pt>
                        <c:pt idx="4">
                          <c:v>2.9365558912386702</c:v>
                        </c:pt>
                        <c:pt idx="5">
                          <c:v>5</c:v>
                        </c:pt>
                        <c:pt idx="6">
                          <c:v>1.0229597635826342</c:v>
                        </c:pt>
                        <c:pt idx="7">
                          <c:v>3.9957321952520668</c:v>
                        </c:pt>
                        <c:pt idx="8">
                          <c:v>3.842541436464086</c:v>
                        </c:pt>
                        <c:pt idx="9">
                          <c:v>0.35639412997903364</c:v>
                        </c:pt>
                        <c:pt idx="10">
                          <c:v>3.2792792792792738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'3&amp;4'!$B$3:$B$14</c15:sqref>
                        </c15:formulaRef>
                      </c:ext>
                    </c:extLst>
                    <c:strCache>
                      <c:ptCount val="12"/>
                      <c:pt idx="0">
                        <c:v>1b</c:v>
                      </c:pt>
                      <c:pt idx="1">
                        <c:v>2b</c:v>
                      </c:pt>
                      <c:pt idx="2">
                        <c:v>3b</c:v>
                      </c:pt>
                      <c:pt idx="3">
                        <c:v>4b</c:v>
                      </c:pt>
                      <c:pt idx="4">
                        <c:v>5b</c:v>
                      </c:pt>
                      <c:pt idx="5">
                        <c:v>6b</c:v>
                      </c:pt>
                      <c:pt idx="6">
                        <c:v>7b</c:v>
                      </c:pt>
                      <c:pt idx="7">
                        <c:v>8b</c:v>
                      </c:pt>
                      <c:pt idx="8">
                        <c:v>9b</c:v>
                      </c:pt>
                      <c:pt idx="9">
                        <c:v>10b</c:v>
                      </c:pt>
                      <c:pt idx="10">
                        <c:v>11b</c:v>
                      </c:pt>
                      <c:pt idx="11">
                        <c:v>12b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'3&amp;4'!$G$3:$G$14</c15:sqref>
                        </c15:formulaRef>
                      </c:ext>
                    </c:extLst>
                    <c:numCache>
                      <c:formatCode>0</c:formatCode>
                      <c:ptCount val="12"/>
                      <c:pt idx="0">
                        <c:v>20.244665718349928</c:v>
                      </c:pt>
                      <c:pt idx="1">
                        <c:v>17.234960272417705</c:v>
                      </c:pt>
                      <c:pt idx="2">
                        <c:v>12.99184339314845</c:v>
                      </c:pt>
                      <c:pt idx="3">
                        <c:v>29.93269925355165</c:v>
                      </c:pt>
                      <c:pt idx="4">
                        <c:v>19.637462235649547</c:v>
                      </c:pt>
                      <c:pt idx="5">
                        <c:v>71</c:v>
                      </c:pt>
                      <c:pt idx="6">
                        <c:v>7.015230734257786</c:v>
                      </c:pt>
                      <c:pt idx="7">
                        <c:v>14.227794078420914</c:v>
                      </c:pt>
                      <c:pt idx="8">
                        <c:v>27.157458563535911</c:v>
                      </c:pt>
                      <c:pt idx="9">
                        <c:v>21.949685534591193</c:v>
                      </c:pt>
                      <c:pt idx="10">
                        <c:v>24.72072072072072</c:v>
                      </c:pt>
                      <c:pt idx="11" formatCode="General">
                        <c:v>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3292-4EC1-8B37-C1FA91DCE818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'3&amp;4'!$I$2</c15:sqref>
                        </c15:formulaRef>
                      </c:ext>
                    </c:extLst>
                    <c:strCache>
                      <c:ptCount val="1"/>
                      <c:pt idx="0">
                        <c:v>No milling, clarified lysate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Pt>
                  <c:idx val="1"/>
                  <c:invertIfNegative val="0"/>
                  <c:bubble3D val="0"/>
                  <c:spPr>
                    <a:solidFill>
                      <a:schemeClr val="accent2">
                        <a:lumMod val="60000"/>
                        <a:lumOff val="40000"/>
                      </a:schemeClr>
                    </a:solidFill>
                    <a:ln>
                      <a:noFill/>
                    </a:ln>
                    <a:effectLst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4-3292-4EC1-8B37-C1FA91DCE818}"/>
                    </c:ext>
                  </c:extLst>
                </c:dPt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'3&amp;4'!$J$3:$J$14</c15:sqref>
                          </c15:formulaRef>
                        </c:ext>
                      </c:extLst>
                      <c:numCache>
                        <c:formatCode>General</c:formatCode>
                        <c:ptCount val="12"/>
                        <c:pt idx="0">
                          <c:v>4.3584637268847857</c:v>
                        </c:pt>
                        <c:pt idx="1">
                          <c:v>5.9664706693198557</c:v>
                        </c:pt>
                        <c:pt idx="2">
                          <c:v>6.159869494290362</c:v>
                        </c:pt>
                        <c:pt idx="3">
                          <c:v>0.91500120394895035</c:v>
                        </c:pt>
                        <c:pt idx="4">
                          <c:v>7.6737160120845793</c:v>
                        </c:pt>
                        <c:pt idx="5">
                          <c:v>4.6427960923947058</c:v>
                        </c:pt>
                        <c:pt idx="6">
                          <c:v>2.5187542623323473</c:v>
                        </c:pt>
                        <c:pt idx="7">
                          <c:v>5.6388370232061975</c:v>
                        </c:pt>
                        <c:pt idx="8">
                          <c:v>2.1270718232044175</c:v>
                        </c:pt>
                        <c:pt idx="9">
                          <c:v>1.2368972746331259</c:v>
                        </c:pt>
                        <c:pt idx="10">
                          <c:v>4.5765765765765618</c:v>
                        </c:pt>
                      </c:numCache>
                    </c:numRef>
                  </c:plus>
                  <c:min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'3&amp;4'!$J$3:$J$14</c15:sqref>
                          </c15:formulaRef>
                        </c:ext>
                      </c:extLst>
                      <c:numCache>
                        <c:formatCode>General</c:formatCode>
                        <c:ptCount val="12"/>
                        <c:pt idx="0">
                          <c:v>4.3584637268847857</c:v>
                        </c:pt>
                        <c:pt idx="1">
                          <c:v>5.9664706693198557</c:v>
                        </c:pt>
                        <c:pt idx="2">
                          <c:v>6.159869494290362</c:v>
                        </c:pt>
                        <c:pt idx="3">
                          <c:v>0.91500120394895035</c:v>
                        </c:pt>
                        <c:pt idx="4">
                          <c:v>7.6737160120845793</c:v>
                        </c:pt>
                        <c:pt idx="5">
                          <c:v>4.6427960923947058</c:v>
                        </c:pt>
                        <c:pt idx="6">
                          <c:v>2.5187542623323473</c:v>
                        </c:pt>
                        <c:pt idx="7">
                          <c:v>5.6388370232061975</c:v>
                        </c:pt>
                        <c:pt idx="8">
                          <c:v>2.1270718232044175</c:v>
                        </c:pt>
                        <c:pt idx="9">
                          <c:v>1.2368972746331259</c:v>
                        </c:pt>
                        <c:pt idx="10">
                          <c:v>4.5765765765765618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'3&amp;4'!$B$3:$B$14</c15:sqref>
                        </c15:formulaRef>
                      </c:ext>
                    </c:extLst>
                    <c:strCache>
                      <c:ptCount val="12"/>
                      <c:pt idx="0">
                        <c:v>1b</c:v>
                      </c:pt>
                      <c:pt idx="1">
                        <c:v>2b</c:v>
                      </c:pt>
                      <c:pt idx="2">
                        <c:v>3b</c:v>
                      </c:pt>
                      <c:pt idx="3">
                        <c:v>4b</c:v>
                      </c:pt>
                      <c:pt idx="4">
                        <c:v>5b</c:v>
                      </c:pt>
                      <c:pt idx="5">
                        <c:v>6b</c:v>
                      </c:pt>
                      <c:pt idx="6">
                        <c:v>7b</c:v>
                      </c:pt>
                      <c:pt idx="7">
                        <c:v>8b</c:v>
                      </c:pt>
                      <c:pt idx="8">
                        <c:v>9b</c:v>
                      </c:pt>
                      <c:pt idx="9">
                        <c:v>10b</c:v>
                      </c:pt>
                      <c:pt idx="10">
                        <c:v>11b</c:v>
                      </c:pt>
                      <c:pt idx="11">
                        <c:v>12b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'3&amp;4'!$I$3:$I$14</c15:sqref>
                        </c15:formulaRef>
                      </c:ext>
                    </c:extLst>
                    <c:numCache>
                      <c:formatCode>0</c:formatCode>
                      <c:ptCount val="12"/>
                      <c:pt idx="0">
                        <c:v>78.998577524893307</c:v>
                      </c:pt>
                      <c:pt idx="1">
                        <c:v>68.876276958002279</c:v>
                      </c:pt>
                      <c:pt idx="2">
                        <c:v>40.274061990212076</c:v>
                      </c:pt>
                      <c:pt idx="3">
                        <c:v>57.365759691789066</c:v>
                      </c:pt>
                      <c:pt idx="4">
                        <c:v>36.725075528700913</c:v>
                      </c:pt>
                      <c:pt idx="5">
                        <c:v>93.333333333333329</c:v>
                      </c:pt>
                      <c:pt idx="6">
                        <c:v>26.624232780177312</c:v>
                      </c:pt>
                      <c:pt idx="7">
                        <c:v>32.429981328354224</c:v>
                      </c:pt>
                      <c:pt idx="8">
                        <c:v>37.955801104972373</c:v>
                      </c:pt>
                      <c:pt idx="9">
                        <c:v>36.498951781970646</c:v>
                      </c:pt>
                      <c:pt idx="10">
                        <c:v>40.576576576576578</c:v>
                      </c:pt>
                      <c:pt idx="11">
                        <c:v>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3292-4EC1-8B37-C1FA91DCE818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'3&amp;4'!$K$2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>
                      <a:tint val="54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'3&amp;4'!$B$3:$B$14</c15:sqref>
                        </c15:formulaRef>
                      </c:ext>
                    </c:extLst>
                    <c:strCache>
                      <c:ptCount val="12"/>
                      <c:pt idx="0">
                        <c:v>1b</c:v>
                      </c:pt>
                      <c:pt idx="1">
                        <c:v>2b</c:v>
                      </c:pt>
                      <c:pt idx="2">
                        <c:v>3b</c:v>
                      </c:pt>
                      <c:pt idx="3">
                        <c:v>4b</c:v>
                      </c:pt>
                      <c:pt idx="4">
                        <c:v>5b</c:v>
                      </c:pt>
                      <c:pt idx="5">
                        <c:v>6b</c:v>
                      </c:pt>
                      <c:pt idx="6">
                        <c:v>7b</c:v>
                      </c:pt>
                      <c:pt idx="7">
                        <c:v>8b</c:v>
                      </c:pt>
                      <c:pt idx="8">
                        <c:v>9b</c:v>
                      </c:pt>
                      <c:pt idx="9">
                        <c:v>10b</c:v>
                      </c:pt>
                      <c:pt idx="10">
                        <c:v>11b</c:v>
                      </c:pt>
                      <c:pt idx="11">
                        <c:v>12b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'3&amp;4'!$K$3:$K$14</c15:sqref>
                        </c15:formulaRef>
                      </c:ext>
                    </c:extLst>
                    <c:numCache>
                      <c:formatCode>0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3292-4EC1-8B37-C1FA91DCE818}"/>
                  </c:ext>
                </c:extLst>
              </c15:ser>
            </c15:filteredBarSeries>
          </c:ext>
        </c:extLst>
      </c:barChart>
      <c:catAx>
        <c:axId val="141036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7449376"/>
        <c:crosses val="autoZero"/>
        <c:auto val="1"/>
        <c:lblAlgn val="ctr"/>
        <c:lblOffset val="100"/>
        <c:noMultiLvlLbl val="0"/>
      </c:catAx>
      <c:valAx>
        <c:axId val="153744937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Yield by HPLC (%)</a:t>
                </a:r>
              </a:p>
            </c:rich>
          </c:tx>
          <c:layout>
            <c:manualLayout>
              <c:xMode val="edge"/>
              <c:yMode val="edge"/>
              <c:x val="9.2905228758169943E-3"/>
              <c:y val="0.148953502415458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036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6479411764705879E-2"/>
          <c:y val="0.88769263285024158"/>
          <c:w val="0.91296514066394963"/>
          <c:h val="0.112307634207594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688117875755446E-2"/>
          <c:y val="5.4236293379994166E-2"/>
          <c:w val="0.89156580211335257"/>
          <c:h val="0.77490435997658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'3&amp;4'!$M$26</c:f>
              <c:strCache>
                <c:ptCount val="1"/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'3&amp;4'!$D$3:$D$14</c:f>
                <c:numCache>
                  <c:formatCode>General</c:formatCode>
                  <c:ptCount val="12"/>
                  <c:pt idx="0">
                    <c:v>1.699673171197595</c:v>
                  </c:pt>
                  <c:pt idx="1">
                    <c:v>2.8674417556808756</c:v>
                  </c:pt>
                  <c:pt idx="2">
                    <c:v>6.0184900284225957</c:v>
                  </c:pt>
                  <c:pt idx="3">
                    <c:v>0.5</c:v>
                  </c:pt>
                  <c:pt idx="4">
                    <c:v>7.3181661333667165</c:v>
                  </c:pt>
                  <c:pt idx="5">
                    <c:v>3</c:v>
                  </c:pt>
                  <c:pt idx="6">
                    <c:v>2</c:v>
                  </c:pt>
                  <c:pt idx="7">
                    <c:v>1.247219128924647</c:v>
                  </c:pt>
                  <c:pt idx="8">
                    <c:v>3.858612300930075</c:v>
                  </c:pt>
                  <c:pt idx="9">
                    <c:v>5.4365021434333629</c:v>
                  </c:pt>
                  <c:pt idx="10">
                    <c:v>3.0912061651652349</c:v>
                  </c:pt>
                  <c:pt idx="11">
                    <c:v>3</c:v>
                  </c:pt>
                </c:numCache>
              </c:numRef>
            </c:plus>
            <c:minus>
              <c:numRef>
                <c:f>'3&amp;4'!$D$3:$D$14</c:f>
                <c:numCache>
                  <c:formatCode>General</c:formatCode>
                  <c:ptCount val="12"/>
                  <c:pt idx="0">
                    <c:v>1.699673171197595</c:v>
                  </c:pt>
                  <c:pt idx="1">
                    <c:v>2.8674417556808756</c:v>
                  </c:pt>
                  <c:pt idx="2">
                    <c:v>6.0184900284225957</c:v>
                  </c:pt>
                  <c:pt idx="3">
                    <c:v>0.5</c:v>
                  </c:pt>
                  <c:pt idx="4">
                    <c:v>7.3181661333667165</c:v>
                  </c:pt>
                  <c:pt idx="5">
                    <c:v>3</c:v>
                  </c:pt>
                  <c:pt idx="6">
                    <c:v>2</c:v>
                  </c:pt>
                  <c:pt idx="7">
                    <c:v>1.247219128924647</c:v>
                  </c:pt>
                  <c:pt idx="8">
                    <c:v>3.858612300930075</c:v>
                  </c:pt>
                  <c:pt idx="9">
                    <c:v>5.4365021434333629</c:v>
                  </c:pt>
                  <c:pt idx="10">
                    <c:v>3.0912061651652349</c:v>
                  </c:pt>
                  <c:pt idx="11">
                    <c:v>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'3&amp;4'!$B$3:$B$14</c:f>
              <c:strCache>
                <c:ptCount val="12"/>
                <c:pt idx="0">
                  <c:v>1b</c:v>
                </c:pt>
                <c:pt idx="1">
                  <c:v>2b</c:v>
                </c:pt>
                <c:pt idx="2">
                  <c:v>3b</c:v>
                </c:pt>
                <c:pt idx="3">
                  <c:v>4b</c:v>
                </c:pt>
                <c:pt idx="4">
                  <c:v>5b</c:v>
                </c:pt>
                <c:pt idx="5">
                  <c:v>6b</c:v>
                </c:pt>
                <c:pt idx="6">
                  <c:v>7b</c:v>
                </c:pt>
                <c:pt idx="7">
                  <c:v>8b</c:v>
                </c:pt>
                <c:pt idx="8">
                  <c:v>9b</c:v>
                </c:pt>
                <c:pt idx="9">
                  <c:v>10b</c:v>
                </c:pt>
                <c:pt idx="10">
                  <c:v>11b</c:v>
                </c:pt>
                <c:pt idx="11">
                  <c:v>12b</c:v>
                </c:pt>
              </c:strCache>
            </c:strRef>
          </c:cat>
          <c:val>
            <c:numRef>
              <c:f>'3&amp;4'!$C$3:$C$14</c:f>
              <c:numCache>
                <c:formatCode>0</c:formatCode>
                <c:ptCount val="12"/>
                <c:pt idx="0">
                  <c:v>96</c:v>
                </c:pt>
                <c:pt idx="1">
                  <c:v>84</c:v>
                </c:pt>
                <c:pt idx="2">
                  <c:v>77</c:v>
                </c:pt>
                <c:pt idx="3">
                  <c:v>98</c:v>
                </c:pt>
                <c:pt idx="4">
                  <c:v>89</c:v>
                </c:pt>
                <c:pt idx="5">
                  <c:v>96</c:v>
                </c:pt>
                <c:pt idx="6">
                  <c:v>63</c:v>
                </c:pt>
                <c:pt idx="7">
                  <c:v>79</c:v>
                </c:pt>
                <c:pt idx="8">
                  <c:v>90</c:v>
                </c:pt>
                <c:pt idx="9">
                  <c:v>78</c:v>
                </c:pt>
                <c:pt idx="10">
                  <c:v>58</c:v>
                </c:pt>
                <c:pt idx="11" formatCode="General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8A-4FC7-B64F-E4E29626E48B}"/>
            </c:ext>
          </c:extLst>
        </c:ser>
        <c:ser>
          <c:idx val="2"/>
          <c:order val="1"/>
          <c:tx>
            <c:strRef>
              <c:f>'3&amp;4'!$N$26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'3&amp;4'!$H$3:$H$14</c:f>
                <c:numCache>
                  <c:formatCode>General</c:formatCode>
                  <c:ptCount val="12"/>
                  <c:pt idx="0">
                    <c:v>0.10241820768136556</c:v>
                  </c:pt>
                  <c:pt idx="1">
                    <c:v>2.9875141884222498</c:v>
                  </c:pt>
                  <c:pt idx="2">
                    <c:v>4.8874388254486156</c:v>
                  </c:pt>
                  <c:pt idx="3">
                    <c:v>7.0673007464483488</c:v>
                  </c:pt>
                  <c:pt idx="4">
                    <c:v>2.9365558912386702</c:v>
                  </c:pt>
                  <c:pt idx="5">
                    <c:v>5</c:v>
                  </c:pt>
                  <c:pt idx="6">
                    <c:v>1.0229597635826342</c:v>
                  </c:pt>
                  <c:pt idx="7">
                    <c:v>3.9957321952520668</c:v>
                  </c:pt>
                  <c:pt idx="8">
                    <c:v>3.842541436464086</c:v>
                  </c:pt>
                  <c:pt idx="9">
                    <c:v>0.35639412997903364</c:v>
                  </c:pt>
                  <c:pt idx="10">
                    <c:v>3.2792792792792738</c:v>
                  </c:pt>
                </c:numCache>
              </c:numRef>
            </c:plus>
            <c:minus>
              <c:numRef>
                <c:f>'3&amp;4'!$H$3:$H$14</c:f>
                <c:numCache>
                  <c:formatCode>General</c:formatCode>
                  <c:ptCount val="12"/>
                  <c:pt idx="0">
                    <c:v>0.10241820768136556</c:v>
                  </c:pt>
                  <c:pt idx="1">
                    <c:v>2.9875141884222498</c:v>
                  </c:pt>
                  <c:pt idx="2">
                    <c:v>4.8874388254486156</c:v>
                  </c:pt>
                  <c:pt idx="3">
                    <c:v>7.0673007464483488</c:v>
                  </c:pt>
                  <c:pt idx="4">
                    <c:v>2.9365558912386702</c:v>
                  </c:pt>
                  <c:pt idx="5">
                    <c:v>5</c:v>
                  </c:pt>
                  <c:pt idx="6">
                    <c:v>1.0229597635826342</c:v>
                  </c:pt>
                  <c:pt idx="7">
                    <c:v>3.9957321952520668</c:v>
                  </c:pt>
                  <c:pt idx="8">
                    <c:v>3.842541436464086</c:v>
                  </c:pt>
                  <c:pt idx="9">
                    <c:v>0.35639412997903364</c:v>
                  </c:pt>
                  <c:pt idx="10">
                    <c:v>3.2792792792792738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'3&amp;4'!$B$3:$B$14</c:f>
              <c:strCache>
                <c:ptCount val="12"/>
                <c:pt idx="0">
                  <c:v>1b</c:v>
                </c:pt>
                <c:pt idx="1">
                  <c:v>2b</c:v>
                </c:pt>
                <c:pt idx="2">
                  <c:v>3b</c:v>
                </c:pt>
                <c:pt idx="3">
                  <c:v>4b</c:v>
                </c:pt>
                <c:pt idx="4">
                  <c:v>5b</c:v>
                </c:pt>
                <c:pt idx="5">
                  <c:v>6b</c:v>
                </c:pt>
                <c:pt idx="6">
                  <c:v>7b</c:v>
                </c:pt>
                <c:pt idx="7">
                  <c:v>8b</c:v>
                </c:pt>
                <c:pt idx="8">
                  <c:v>9b</c:v>
                </c:pt>
                <c:pt idx="9">
                  <c:v>10b</c:v>
                </c:pt>
                <c:pt idx="10">
                  <c:v>11b</c:v>
                </c:pt>
                <c:pt idx="11">
                  <c:v>12b</c:v>
                </c:pt>
              </c:strCache>
            </c:strRef>
          </c:cat>
          <c:val>
            <c:numRef>
              <c:f>'3&amp;4'!$G$3:$G$14</c:f>
              <c:numCache>
                <c:formatCode>0</c:formatCode>
                <c:ptCount val="12"/>
                <c:pt idx="0">
                  <c:v>20.244665718349928</c:v>
                </c:pt>
                <c:pt idx="1">
                  <c:v>17.234960272417705</c:v>
                </c:pt>
                <c:pt idx="2">
                  <c:v>12.99184339314845</c:v>
                </c:pt>
                <c:pt idx="3">
                  <c:v>29.93269925355165</c:v>
                </c:pt>
                <c:pt idx="4">
                  <c:v>19.637462235649547</c:v>
                </c:pt>
                <c:pt idx="5">
                  <c:v>71</c:v>
                </c:pt>
                <c:pt idx="6">
                  <c:v>7.015230734257786</c:v>
                </c:pt>
                <c:pt idx="7">
                  <c:v>14.227794078420914</c:v>
                </c:pt>
                <c:pt idx="8">
                  <c:v>27.157458563535911</c:v>
                </c:pt>
                <c:pt idx="9">
                  <c:v>21.949685534591193</c:v>
                </c:pt>
                <c:pt idx="10">
                  <c:v>24.72072072072072</c:v>
                </c:pt>
                <c:pt idx="11" formatCode="General">
                  <c:v>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8F8A-4FC7-B64F-E4E29626E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10365456"/>
        <c:axId val="1537449376"/>
        <c:extLst/>
      </c:barChart>
      <c:catAx>
        <c:axId val="141036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7449376"/>
        <c:crosses val="autoZero"/>
        <c:auto val="1"/>
        <c:lblAlgn val="ctr"/>
        <c:lblOffset val="100"/>
        <c:noMultiLvlLbl val="0"/>
      </c:catAx>
      <c:valAx>
        <c:axId val="153744937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/>
                  <a:t>Yield by HPLC (%)</a:t>
                </a:r>
              </a:p>
            </c:rich>
          </c:tx>
          <c:layout>
            <c:manualLayout>
              <c:xMode val="edge"/>
              <c:yMode val="edge"/>
              <c:x val="1.3440860215053764E-2"/>
              <c:y val="0.271659011373578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036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4779990736452066E-2"/>
          <c:y val="0.88769236579240529"/>
          <c:w val="0.91296514066394963"/>
          <c:h val="0.112307634207594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5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6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346075</xdr:colOff>
      <xdr:row>1</xdr:row>
      <xdr:rowOff>15874</xdr:rowOff>
    </xdr:from>
    <xdr:to>
      <xdr:col>5</xdr:col>
      <xdr:colOff>251775</xdr:colOff>
      <xdr:row>9</xdr:row>
      <xdr:rowOff>180674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7992F0F-8DAC-4741-A446-84D0AD2540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546100</xdr:colOff>
      <xdr:row>1</xdr:row>
      <xdr:rowOff>12700</xdr:rowOff>
    </xdr:from>
    <xdr:to>
      <xdr:col>7</xdr:col>
      <xdr:colOff>902650</xdr:colOff>
      <xdr:row>9</xdr:row>
      <xdr:rowOff>177500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2DAD8BA-A169-4FB9-B5F2-2AA7BCF17F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311150</xdr:colOff>
      <xdr:row>0</xdr:row>
      <xdr:rowOff>171451</xdr:rowOff>
    </xdr:from>
    <xdr:to>
      <xdr:col>11</xdr:col>
      <xdr:colOff>216850</xdr:colOff>
      <xdr:row>9</xdr:row>
      <xdr:rowOff>152101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F718977-DAF2-473A-9EED-DB961BABEA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304799</xdr:colOff>
      <xdr:row>8</xdr:row>
      <xdr:rowOff>63500</xdr:rowOff>
    </xdr:from>
    <xdr:to>
      <xdr:col>19</xdr:col>
      <xdr:colOff>119623</xdr:colOff>
      <xdr:row>17</xdr:row>
      <xdr:rowOff>74618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151383-CB7B-40D7-A39C-65B101A354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321235</xdr:colOff>
      <xdr:row>0</xdr:row>
      <xdr:rowOff>186579</xdr:rowOff>
    </xdr:from>
    <xdr:to>
      <xdr:col>19</xdr:col>
      <xdr:colOff>136059</xdr:colOff>
      <xdr:row>7</xdr:row>
      <xdr:rowOff>161697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3DC198F-E881-4D6E-8475-F504B10ADA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547781</xdr:colOff>
      <xdr:row>31</xdr:row>
      <xdr:rowOff>78068</xdr:rowOff>
    </xdr:from>
    <xdr:to>
      <xdr:col>21</xdr:col>
      <xdr:colOff>78068</xdr:colOff>
      <xdr:row>46</xdr:row>
      <xdr:rowOff>8218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4F9F167-17DD-4AD4-82AC-168B554B80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690C0-C66E-4BC0-95E4-8C658C0C5759}">
  <dimension ref="A1:P101"/>
  <sheetViews>
    <sheetView zoomScaleNormal="100" workbookViewId="0">
      <selection activeCell="E18" sqref="E18"/>
    </sheetView>
  </sheetViews>
  <sheetFormatPr defaultRowHeight="14.5" x14ac:dyDescent="0.35"/>
  <cols>
    <col min="1" max="1" width="6.36328125" customWidth="1"/>
    <col min="2" max="2" width="10.54296875" style="5" customWidth="1"/>
    <col min="3" max="3" width="10.1796875" style="5" customWidth="1"/>
    <col min="4" max="5" width="10.26953125" style="5" customWidth="1"/>
    <col min="6" max="6" width="11.36328125" customWidth="1"/>
    <col min="7" max="7" width="12.90625" customWidth="1"/>
    <col min="8" max="8" width="13.90625" customWidth="1"/>
    <col min="9" max="9" width="11.08984375" customWidth="1"/>
    <col min="10" max="10" width="10.1796875" style="15" customWidth="1"/>
    <col min="11" max="11" width="9.453125" customWidth="1"/>
  </cols>
  <sheetData>
    <row r="1" spans="1:14" x14ac:dyDescent="0.35">
      <c r="A1" s="32" t="s">
        <v>42</v>
      </c>
      <c r="C1" s="6" t="s">
        <v>0</v>
      </c>
      <c r="D1" s="6"/>
      <c r="E1" s="6"/>
      <c r="G1" s="6"/>
      <c r="H1" s="6" t="s">
        <v>4</v>
      </c>
      <c r="I1" s="1">
        <v>3334</v>
      </c>
      <c r="J1" s="19"/>
      <c r="K1" s="5"/>
    </row>
    <row r="2" spans="1:14" x14ac:dyDescent="0.35">
      <c r="A2" s="32"/>
      <c r="C2" s="6"/>
      <c r="D2" s="6"/>
      <c r="E2" s="6"/>
      <c r="G2" s="6"/>
      <c r="H2" s="6"/>
      <c r="I2" s="1"/>
      <c r="J2" s="19"/>
      <c r="K2" s="5"/>
    </row>
    <row r="3" spans="1:14" x14ac:dyDescent="0.35">
      <c r="A3" s="32"/>
      <c r="C3" s="6"/>
      <c r="D3" s="6"/>
      <c r="E3" s="6"/>
      <c r="G3" s="6"/>
      <c r="H3" s="6"/>
      <c r="I3" s="1"/>
      <c r="J3" s="19"/>
      <c r="K3" s="5"/>
    </row>
    <row r="4" spans="1:14" x14ac:dyDescent="0.35">
      <c r="A4" s="32"/>
      <c r="C4" s="6"/>
      <c r="D4" s="6"/>
      <c r="E4" s="6"/>
      <c r="G4" s="6"/>
      <c r="H4" s="6"/>
      <c r="I4" s="1"/>
      <c r="J4" s="19"/>
      <c r="K4" s="5"/>
    </row>
    <row r="5" spans="1:14" x14ac:dyDescent="0.35">
      <c r="A5" s="32"/>
      <c r="C5" s="6"/>
      <c r="D5" s="6"/>
      <c r="E5" s="6"/>
      <c r="G5" s="6"/>
      <c r="H5" s="6"/>
      <c r="I5" s="1"/>
      <c r="J5" s="19"/>
      <c r="K5" s="5"/>
    </row>
    <row r="6" spans="1:14" x14ac:dyDescent="0.35">
      <c r="A6" s="32"/>
      <c r="C6" s="6"/>
      <c r="D6" s="6"/>
      <c r="E6" s="6"/>
      <c r="G6" s="6"/>
      <c r="H6" s="6"/>
      <c r="I6" s="1"/>
      <c r="J6" s="19"/>
      <c r="K6" s="5"/>
    </row>
    <row r="7" spans="1:14" x14ac:dyDescent="0.35">
      <c r="A7" s="32"/>
      <c r="C7" s="6"/>
      <c r="D7" s="6"/>
      <c r="E7" s="6"/>
      <c r="G7" s="6"/>
      <c r="H7" s="6"/>
      <c r="I7" s="1"/>
      <c r="J7" s="19"/>
      <c r="K7" s="5"/>
    </row>
    <row r="8" spans="1:14" x14ac:dyDescent="0.35">
      <c r="A8" s="32"/>
      <c r="C8" s="6"/>
      <c r="D8" s="6"/>
      <c r="E8" s="6"/>
      <c r="G8" s="6"/>
      <c r="H8" s="6"/>
      <c r="I8" s="1"/>
      <c r="J8" s="19"/>
      <c r="K8" s="5"/>
    </row>
    <row r="9" spans="1:14" x14ac:dyDescent="0.35">
      <c r="A9" s="32"/>
      <c r="C9" s="6"/>
      <c r="D9" s="6"/>
      <c r="E9" s="6"/>
      <c r="G9" s="6"/>
      <c r="H9" s="6"/>
      <c r="I9" s="1"/>
      <c r="J9" s="19"/>
      <c r="K9" s="5"/>
    </row>
    <row r="10" spans="1:14" x14ac:dyDescent="0.35">
      <c r="A10" s="32"/>
      <c r="C10" s="6"/>
      <c r="D10" s="6"/>
      <c r="E10" s="6"/>
      <c r="G10" s="6"/>
      <c r="H10" s="6"/>
      <c r="I10" s="1"/>
      <c r="J10" s="19"/>
      <c r="K10" s="5"/>
    </row>
    <row r="11" spans="1:14" x14ac:dyDescent="0.35">
      <c r="A11" s="32"/>
      <c r="C11" s="6"/>
      <c r="D11" s="6"/>
      <c r="E11" s="6"/>
      <c r="F11" s="1"/>
      <c r="G11" s="6"/>
      <c r="H11" s="6"/>
      <c r="I11" s="1"/>
      <c r="J11" s="16"/>
    </row>
    <row r="12" spans="1:14" x14ac:dyDescent="0.35">
      <c r="B12" s="31" t="s">
        <v>25</v>
      </c>
      <c r="C12" s="31"/>
      <c r="D12" s="3" t="s">
        <v>9</v>
      </c>
      <c r="E12" s="3" t="s">
        <v>10</v>
      </c>
      <c r="F12" s="3" t="s">
        <v>11</v>
      </c>
      <c r="G12" s="3" t="s">
        <v>2</v>
      </c>
      <c r="H12" s="3" t="s">
        <v>3</v>
      </c>
      <c r="I12" s="4" t="s">
        <v>1</v>
      </c>
      <c r="K12" s="13"/>
      <c r="L12" s="13"/>
      <c r="M12" s="10"/>
      <c r="N12" s="10"/>
    </row>
    <row r="13" spans="1:14" x14ac:dyDescent="0.35">
      <c r="A13" s="14" t="s">
        <v>14</v>
      </c>
      <c r="B13" s="6" t="s">
        <v>23</v>
      </c>
      <c r="C13" s="6" t="s">
        <v>6</v>
      </c>
      <c r="D13" s="6">
        <v>2872</v>
      </c>
      <c r="E13" s="6">
        <v>1821</v>
      </c>
      <c r="F13" s="1">
        <f>AVERAGE(D13:E13)</f>
        <v>2346.5</v>
      </c>
      <c r="G13" s="2">
        <f>F13/I1</f>
        <v>0.70380923815236951</v>
      </c>
      <c r="H13" s="2">
        <f t="shared" ref="H13:H18" si="0">G13*2</f>
        <v>1.407618476304739</v>
      </c>
      <c r="I13" s="1">
        <f>(H13/10)*100</f>
        <v>14.076184763047388</v>
      </c>
      <c r="K13" s="7"/>
      <c r="L13" s="10"/>
      <c r="M13" s="10"/>
      <c r="N13" s="10"/>
    </row>
    <row r="14" spans="1:14" x14ac:dyDescent="0.35">
      <c r="A14" s="14"/>
      <c r="B14" s="6"/>
      <c r="C14" s="6"/>
      <c r="D14" s="6"/>
      <c r="E14" s="6" t="s">
        <v>13</v>
      </c>
      <c r="F14" s="1">
        <f>_xlfn.STDEV.P(D13:E13)</f>
        <v>525.5</v>
      </c>
      <c r="G14" s="2">
        <f>F14/I1</f>
        <v>0.15761847630473905</v>
      </c>
      <c r="H14" s="2">
        <f t="shared" ref="H14" si="1">G14*2</f>
        <v>0.31523695260947809</v>
      </c>
      <c r="I14" s="1">
        <f>(H14/10)*100</f>
        <v>3.1523695260947808</v>
      </c>
      <c r="K14" s="7"/>
      <c r="L14" s="12"/>
      <c r="M14" s="12"/>
      <c r="N14" s="12"/>
    </row>
    <row r="15" spans="1:14" x14ac:dyDescent="0.35">
      <c r="A15" s="14" t="s">
        <v>15</v>
      </c>
      <c r="B15" s="6" t="s">
        <v>23</v>
      </c>
      <c r="C15" s="6" t="s">
        <v>7</v>
      </c>
      <c r="D15" s="6">
        <v>3077</v>
      </c>
      <c r="E15" s="6">
        <v>3326</v>
      </c>
      <c r="F15" s="1">
        <f>AVERAGE(D15:E15)</f>
        <v>3201.5</v>
      </c>
      <c r="G15" s="2">
        <f>F15/I1</f>
        <v>0.96025794841031797</v>
      </c>
      <c r="H15" s="2">
        <f t="shared" si="0"/>
        <v>1.9205158968206359</v>
      </c>
      <c r="I15" s="9">
        <f>(H15/10)*100</f>
        <v>19.205158968206359</v>
      </c>
      <c r="K15" s="7"/>
      <c r="L15" s="10"/>
      <c r="M15" s="10"/>
      <c r="N15" s="10"/>
    </row>
    <row r="16" spans="1:14" x14ac:dyDescent="0.35">
      <c r="A16" s="14"/>
      <c r="B16" s="6"/>
      <c r="C16" s="18"/>
      <c r="D16" s="18"/>
      <c r="E16" s="6" t="s">
        <v>13</v>
      </c>
      <c r="F16" s="1">
        <f>_xlfn.STDEV.P(D15:E15)</f>
        <v>124.5</v>
      </c>
      <c r="G16" s="2">
        <f>F16/I1</f>
        <v>3.7342531493701259E-2</v>
      </c>
      <c r="H16" s="2">
        <f t="shared" si="0"/>
        <v>7.4685062987402517E-2</v>
      </c>
      <c r="I16" s="9">
        <f t="shared" ref="I16:I18" si="2">(H16/10)*100</f>
        <v>0.74685062987402517</v>
      </c>
      <c r="K16" s="7"/>
      <c r="L16" s="12"/>
      <c r="M16" s="12"/>
      <c r="N16" s="12"/>
    </row>
    <row r="17" spans="1:14" x14ac:dyDescent="0.35">
      <c r="A17" s="14" t="s">
        <v>16</v>
      </c>
      <c r="B17" s="6" t="s">
        <v>23</v>
      </c>
      <c r="C17" s="6" t="s">
        <v>12</v>
      </c>
      <c r="D17" s="6">
        <v>4127</v>
      </c>
      <c r="E17" s="6">
        <v>4243</v>
      </c>
      <c r="F17" s="1">
        <f>AVERAGE(D17:E17)</f>
        <v>4185</v>
      </c>
      <c r="G17" s="2">
        <f>F17/I1</f>
        <v>1.255248950209958</v>
      </c>
      <c r="H17" s="2">
        <f t="shared" si="0"/>
        <v>2.5104979004199159</v>
      </c>
      <c r="I17" s="9">
        <f t="shared" si="2"/>
        <v>25.104979004199159</v>
      </c>
      <c r="K17" s="7"/>
      <c r="L17" s="10"/>
      <c r="M17" s="10"/>
      <c r="N17" s="10"/>
    </row>
    <row r="18" spans="1:14" x14ac:dyDescent="0.35">
      <c r="A18" s="14"/>
      <c r="B18" s="6"/>
      <c r="C18" s="17"/>
      <c r="D18" s="17"/>
      <c r="E18" s="6" t="s">
        <v>13</v>
      </c>
      <c r="F18" s="1">
        <f>_xlfn.STDEV.P(D17:E17)</f>
        <v>58</v>
      </c>
      <c r="G18" s="2">
        <f>F18/I1</f>
        <v>1.7396520695860829E-2</v>
      </c>
      <c r="H18" s="2">
        <f t="shared" si="0"/>
        <v>3.4793041391721659E-2</v>
      </c>
      <c r="I18" s="9">
        <f t="shared" si="2"/>
        <v>0.34793041391721657</v>
      </c>
      <c r="K18" s="7"/>
      <c r="L18" s="8"/>
      <c r="M18" s="8"/>
      <c r="N18" s="8"/>
    </row>
    <row r="19" spans="1:14" x14ac:dyDescent="0.35">
      <c r="A19" s="14" t="s">
        <v>17</v>
      </c>
      <c r="B19" s="6" t="s">
        <v>24</v>
      </c>
      <c r="C19" s="6" t="s">
        <v>6</v>
      </c>
      <c r="D19" s="6">
        <v>1949</v>
      </c>
      <c r="E19" s="6">
        <v>3224</v>
      </c>
      <c r="F19" s="1">
        <f>AVERAGE(D19:E19)</f>
        <v>2586.5</v>
      </c>
      <c r="G19" s="2">
        <f>F19/I1</f>
        <v>0.77579484103179364</v>
      </c>
      <c r="H19" s="2">
        <f t="shared" ref="H19:H46" si="3">G19*2</f>
        <v>1.5515896820635873</v>
      </c>
      <c r="I19" s="1">
        <f>(H19/10)*100</f>
        <v>15.515896820635872</v>
      </c>
      <c r="K19" s="7"/>
      <c r="L19" s="10"/>
      <c r="M19" s="10"/>
      <c r="N19" s="10"/>
    </row>
    <row r="20" spans="1:14" x14ac:dyDescent="0.35">
      <c r="A20" s="14"/>
      <c r="B20" s="6"/>
      <c r="C20" s="6"/>
      <c r="D20" s="6"/>
      <c r="E20" s="6" t="s">
        <v>13</v>
      </c>
      <c r="F20" s="1">
        <f>_xlfn.STDEV.P(D19:E19)</f>
        <v>637.5</v>
      </c>
      <c r="G20" s="2">
        <f>F20/I1</f>
        <v>0.19121175764847032</v>
      </c>
      <c r="H20" s="2">
        <f t="shared" si="3"/>
        <v>0.38242351529694063</v>
      </c>
      <c r="I20" s="1">
        <f>(H20/10)*100</f>
        <v>3.8242351529694059</v>
      </c>
      <c r="K20" s="7"/>
      <c r="L20" s="12"/>
      <c r="M20" s="12"/>
      <c r="N20" s="12"/>
    </row>
    <row r="21" spans="1:14" x14ac:dyDescent="0.35">
      <c r="A21" s="14" t="s">
        <v>18</v>
      </c>
      <c r="B21" s="6" t="s">
        <v>24</v>
      </c>
      <c r="C21" s="6" t="s">
        <v>7</v>
      </c>
      <c r="D21" s="6">
        <v>5419</v>
      </c>
      <c r="E21" s="6">
        <v>3688</v>
      </c>
      <c r="F21" s="1">
        <f>AVERAGE(D21:E21)</f>
        <v>4553.5</v>
      </c>
      <c r="G21" s="2">
        <f>F21/I1</f>
        <v>1.3657768446310738</v>
      </c>
      <c r="H21" s="2">
        <f t="shared" si="3"/>
        <v>2.7315536892621477</v>
      </c>
      <c r="I21" s="9">
        <f>(H21/10)*100</f>
        <v>27.315536892621477</v>
      </c>
      <c r="K21" s="7"/>
      <c r="L21" s="10"/>
      <c r="M21" s="10"/>
      <c r="N21" s="10"/>
    </row>
    <row r="22" spans="1:14" x14ac:dyDescent="0.35">
      <c r="A22" s="14"/>
      <c r="B22" s="6"/>
      <c r="C22" s="18"/>
      <c r="D22" s="18"/>
      <c r="E22" s="6" t="s">
        <v>13</v>
      </c>
      <c r="F22" s="1">
        <f>_xlfn.STDEV.P(D21:E21)</f>
        <v>865.5</v>
      </c>
      <c r="G22" s="2">
        <f>F22/I1</f>
        <v>0.25959808038392324</v>
      </c>
      <c r="H22" s="2">
        <f t="shared" si="3"/>
        <v>0.51919616076784647</v>
      </c>
      <c r="I22" s="9">
        <f t="shared" ref="I22:I23" si="4">(H22/10)*100</f>
        <v>5.1919616076784649</v>
      </c>
      <c r="K22" s="7"/>
      <c r="L22" s="12"/>
      <c r="M22" s="12"/>
      <c r="N22" s="12"/>
    </row>
    <row r="23" spans="1:14" x14ac:dyDescent="0.35">
      <c r="A23" s="14" t="s">
        <v>19</v>
      </c>
      <c r="B23" s="6" t="s">
        <v>24</v>
      </c>
      <c r="C23" s="6" t="s">
        <v>12</v>
      </c>
      <c r="D23" s="6">
        <v>5533</v>
      </c>
      <c r="E23" s="20">
        <v>10467</v>
      </c>
      <c r="F23" s="21">
        <v>5533</v>
      </c>
      <c r="G23" s="2">
        <f>F23/I1</f>
        <v>1.6595680863827234</v>
      </c>
      <c r="H23" s="2">
        <f t="shared" si="3"/>
        <v>3.3191361727654467</v>
      </c>
      <c r="I23" s="9">
        <f t="shared" si="4"/>
        <v>33.191361727654467</v>
      </c>
      <c r="K23" s="7"/>
      <c r="L23" s="10"/>
      <c r="M23" s="10"/>
      <c r="N23" s="10"/>
    </row>
    <row r="24" spans="1:14" x14ac:dyDescent="0.35">
      <c r="A24" s="14"/>
      <c r="B24" s="6"/>
      <c r="C24" s="17"/>
      <c r="D24" s="17"/>
      <c r="E24" s="6" t="s">
        <v>13</v>
      </c>
      <c r="F24" s="21">
        <v>0</v>
      </c>
      <c r="G24" s="2">
        <f>F24/I1</f>
        <v>0</v>
      </c>
      <c r="H24" s="2">
        <f t="shared" si="3"/>
        <v>0</v>
      </c>
      <c r="I24" s="25">
        <v>5</v>
      </c>
      <c r="K24" s="7"/>
      <c r="L24" s="12"/>
      <c r="M24" s="12"/>
      <c r="N24" s="12"/>
    </row>
    <row r="25" spans="1:14" x14ac:dyDescent="0.35">
      <c r="A25" s="14" t="s">
        <v>20</v>
      </c>
      <c r="B25" s="6" t="s">
        <v>8</v>
      </c>
      <c r="C25" s="6" t="s">
        <v>6</v>
      </c>
      <c r="D25" s="6">
        <v>4346</v>
      </c>
      <c r="E25" s="6" t="s">
        <v>26</v>
      </c>
      <c r="F25" s="1">
        <f>AVERAGE(D25:E25)</f>
        <v>4346</v>
      </c>
      <c r="G25" s="2">
        <f>F25/I1</f>
        <v>1.3035392921415716</v>
      </c>
      <c r="H25" s="2">
        <f t="shared" si="3"/>
        <v>2.6070785842831432</v>
      </c>
      <c r="I25" s="1">
        <f>(H25/10)*100</f>
        <v>26.070785842831434</v>
      </c>
      <c r="K25" s="7"/>
      <c r="L25" s="10"/>
      <c r="M25" s="10"/>
      <c r="N25" s="10"/>
    </row>
    <row r="26" spans="1:14" x14ac:dyDescent="0.35">
      <c r="A26" s="14"/>
      <c r="B26" s="6"/>
      <c r="C26" s="6"/>
      <c r="D26" s="6"/>
      <c r="E26" s="6" t="s">
        <v>13</v>
      </c>
      <c r="F26" s="1">
        <f>_xlfn.STDEV.P(D25:E25)</f>
        <v>0</v>
      </c>
      <c r="G26" s="2">
        <f>F26/I1</f>
        <v>0</v>
      </c>
      <c r="H26" s="2">
        <f t="shared" si="3"/>
        <v>0</v>
      </c>
      <c r="I26" s="1">
        <f>(H26/10)*100</f>
        <v>0</v>
      </c>
      <c r="K26" s="7"/>
      <c r="L26" s="12"/>
      <c r="M26" s="12"/>
      <c r="N26" s="12"/>
    </row>
    <row r="27" spans="1:14" x14ac:dyDescent="0.35">
      <c r="A27" s="14" t="s">
        <v>21</v>
      </c>
      <c r="B27" s="6" t="s">
        <v>8</v>
      </c>
      <c r="C27" s="6" t="s">
        <v>7</v>
      </c>
      <c r="D27" s="6">
        <v>6313</v>
      </c>
      <c r="E27" s="6">
        <v>6315</v>
      </c>
      <c r="F27" s="1">
        <f>AVERAGE(D27:E27)</f>
        <v>6314</v>
      </c>
      <c r="G27" s="2">
        <f>F27/I1</f>
        <v>1.8938212357528494</v>
      </c>
      <c r="H27" s="2">
        <f t="shared" si="3"/>
        <v>3.7876424715056989</v>
      </c>
      <c r="I27" s="9">
        <f>(H27/10)*100</f>
        <v>37.876424715056991</v>
      </c>
      <c r="K27" s="7"/>
      <c r="L27" s="10"/>
      <c r="M27" s="10"/>
      <c r="N27" s="10"/>
    </row>
    <row r="28" spans="1:14" x14ac:dyDescent="0.35">
      <c r="A28" s="14"/>
      <c r="B28" s="6"/>
      <c r="C28" s="18"/>
      <c r="D28" s="18"/>
      <c r="E28" s="6" t="s">
        <v>13</v>
      </c>
      <c r="F28" s="1">
        <f>_xlfn.STDEV.P(D27:E27)</f>
        <v>1</v>
      </c>
      <c r="G28" s="2">
        <f>F28/I1</f>
        <v>2.9994001199760045E-4</v>
      </c>
      <c r="H28" s="2">
        <f t="shared" si="3"/>
        <v>5.9988002399520091E-4</v>
      </c>
      <c r="I28" s="9">
        <f t="shared" ref="I28:I30" si="5">(H28/10)*100</f>
        <v>5.9988002399520091E-3</v>
      </c>
      <c r="K28" s="7"/>
      <c r="L28" s="12"/>
      <c r="M28" s="12"/>
      <c r="N28" s="12"/>
    </row>
    <row r="29" spans="1:14" x14ac:dyDescent="0.35">
      <c r="A29" s="14" t="s">
        <v>22</v>
      </c>
      <c r="B29" s="6" t="s">
        <v>8</v>
      </c>
      <c r="C29" s="6" t="s">
        <v>12</v>
      </c>
      <c r="D29" s="6">
        <v>7764</v>
      </c>
      <c r="E29" s="6">
        <v>6848</v>
      </c>
      <c r="F29" s="1">
        <f>AVERAGE(D29:E29)</f>
        <v>7306</v>
      </c>
      <c r="G29" s="2">
        <f>F29/I1</f>
        <v>2.1913617276544692</v>
      </c>
      <c r="H29" s="2">
        <f t="shared" si="3"/>
        <v>4.3827234553089385</v>
      </c>
      <c r="I29" s="9">
        <f t="shared" si="5"/>
        <v>43.827234553089383</v>
      </c>
      <c r="K29" s="7"/>
      <c r="L29" s="10"/>
      <c r="M29" s="10"/>
      <c r="N29" s="10"/>
    </row>
    <row r="30" spans="1:14" x14ac:dyDescent="0.35">
      <c r="A30" s="14"/>
      <c r="B30" s="6"/>
      <c r="C30" s="17"/>
      <c r="D30" s="17"/>
      <c r="E30" s="6" t="s">
        <v>13</v>
      </c>
      <c r="F30" s="1">
        <f>_xlfn.STDEV.P(D29:E29)</f>
        <v>458</v>
      </c>
      <c r="G30" s="2">
        <f>F30/I1</f>
        <v>0.13737252549490103</v>
      </c>
      <c r="H30" s="2">
        <f t="shared" si="3"/>
        <v>0.27474505098980206</v>
      </c>
      <c r="I30" s="9">
        <f t="shared" si="5"/>
        <v>2.7474505098980204</v>
      </c>
      <c r="K30" s="7"/>
      <c r="L30" s="12"/>
      <c r="M30" s="12"/>
      <c r="N30" s="12"/>
    </row>
    <row r="31" spans="1:14" x14ac:dyDescent="0.35">
      <c r="A31" s="14">
        <v>212</v>
      </c>
      <c r="B31" s="6" t="s">
        <v>8</v>
      </c>
      <c r="C31" s="23" t="s">
        <v>34</v>
      </c>
      <c r="D31" s="6">
        <v>6953</v>
      </c>
      <c r="E31" s="6">
        <v>7263</v>
      </c>
      <c r="F31" s="1">
        <f>AVERAGE(D31:E31)</f>
        <v>7108</v>
      </c>
      <c r="G31" s="2">
        <f>F31/I1</f>
        <v>2.1319736052789442</v>
      </c>
      <c r="H31" s="2">
        <f t="shared" si="3"/>
        <v>4.2639472105578884</v>
      </c>
      <c r="I31" s="1">
        <f>(H31/10)*100</f>
        <v>42.639472105578882</v>
      </c>
      <c r="K31" s="7"/>
      <c r="L31" s="10"/>
      <c r="M31" s="10"/>
      <c r="N31" s="10"/>
    </row>
    <row r="32" spans="1:14" x14ac:dyDescent="0.35">
      <c r="A32" s="14"/>
      <c r="B32" s="6"/>
      <c r="C32" s="6"/>
      <c r="D32" s="6"/>
      <c r="E32" s="6" t="s">
        <v>13</v>
      </c>
      <c r="F32" s="1">
        <f>_xlfn.STDEV.P(D31:E31)</f>
        <v>155</v>
      </c>
      <c r="G32" s="2">
        <f>F32/I1</f>
        <v>4.6490701859628072E-2</v>
      </c>
      <c r="H32" s="2">
        <f t="shared" si="3"/>
        <v>9.2981403719256145E-2</v>
      </c>
      <c r="I32" s="1">
        <f>(H32/10)*100</f>
        <v>0.9298140371925615</v>
      </c>
      <c r="K32" s="7"/>
      <c r="L32" s="12"/>
      <c r="M32" s="12"/>
      <c r="N32" s="12"/>
    </row>
    <row r="33" spans="1:16" x14ac:dyDescent="0.35">
      <c r="A33" s="14">
        <v>211</v>
      </c>
      <c r="B33" s="6" t="s">
        <v>8</v>
      </c>
      <c r="C33" s="23" t="s">
        <v>35</v>
      </c>
      <c r="D33" s="6">
        <v>6807</v>
      </c>
      <c r="E33" s="6">
        <v>7190</v>
      </c>
      <c r="F33" s="1">
        <f>AVERAGE(D33:E33)</f>
        <v>6998.5</v>
      </c>
      <c r="G33" s="2">
        <f>F33/I1</f>
        <v>2.0991301739652068</v>
      </c>
      <c r="H33" s="2">
        <f t="shared" si="3"/>
        <v>4.1982603479304137</v>
      </c>
      <c r="I33" s="9">
        <f>(H33/10)*100</f>
        <v>41.982603479304139</v>
      </c>
      <c r="K33" s="7"/>
      <c r="L33" s="10"/>
      <c r="M33" s="10"/>
      <c r="N33" s="10"/>
    </row>
    <row r="34" spans="1:16" x14ac:dyDescent="0.35">
      <c r="A34" s="14"/>
      <c r="B34" s="6"/>
      <c r="C34" s="18"/>
      <c r="D34" s="18"/>
      <c r="E34" s="6" t="s">
        <v>13</v>
      </c>
      <c r="F34" s="1">
        <f>_xlfn.STDEV.P(D33:E33)</f>
        <v>191.5</v>
      </c>
      <c r="G34" s="2">
        <f>F34/I1</f>
        <v>5.7438512297540489E-2</v>
      </c>
      <c r="H34" s="2">
        <f t="shared" si="3"/>
        <v>0.11487702459508098</v>
      </c>
      <c r="I34" s="9">
        <f t="shared" ref="I34:I36" si="6">(H34/10)*100</f>
        <v>1.1487702459508098</v>
      </c>
      <c r="K34" s="7"/>
      <c r="L34" s="12"/>
      <c r="M34" s="12"/>
      <c r="N34" s="12"/>
    </row>
    <row r="35" spans="1:16" x14ac:dyDescent="0.35">
      <c r="A35" s="14">
        <v>212</v>
      </c>
      <c r="B35" s="6" t="s">
        <v>36</v>
      </c>
      <c r="C35" s="23" t="s">
        <v>34</v>
      </c>
      <c r="D35" s="6">
        <v>7241</v>
      </c>
      <c r="E35" s="6">
        <v>7859</v>
      </c>
      <c r="F35" s="1">
        <f>AVERAGE(D35:E35)</f>
        <v>7550</v>
      </c>
      <c r="G35" s="2">
        <f>F35/I1</f>
        <v>2.2645470905818836</v>
      </c>
      <c r="H35" s="2">
        <f t="shared" si="3"/>
        <v>4.5290941811637673</v>
      </c>
      <c r="I35" s="9">
        <f t="shared" si="6"/>
        <v>45.290941811637673</v>
      </c>
      <c r="K35" s="7"/>
      <c r="L35" s="10"/>
      <c r="M35" s="10"/>
      <c r="N35" s="10"/>
    </row>
    <row r="36" spans="1:16" x14ac:dyDescent="0.35">
      <c r="A36" s="14"/>
      <c r="B36" s="6"/>
      <c r="C36" s="6"/>
      <c r="D36" s="6"/>
      <c r="E36" s="6" t="s">
        <v>13</v>
      </c>
      <c r="F36" s="1">
        <f>_xlfn.STDEV.P(D35:E35)</f>
        <v>309</v>
      </c>
      <c r="G36" s="2">
        <f>F36/I1</f>
        <v>9.2681463707258549E-2</v>
      </c>
      <c r="H36" s="2">
        <f t="shared" si="3"/>
        <v>0.1853629274145171</v>
      </c>
      <c r="I36" s="9">
        <f t="shared" si="6"/>
        <v>1.8536292741451708</v>
      </c>
      <c r="K36" s="7"/>
      <c r="L36" s="12"/>
      <c r="M36" s="12"/>
      <c r="N36" s="12"/>
    </row>
    <row r="37" spans="1:16" x14ac:dyDescent="0.35">
      <c r="A37" s="14">
        <v>211</v>
      </c>
      <c r="B37" s="6" t="s">
        <v>36</v>
      </c>
      <c r="C37" s="23" t="s">
        <v>35</v>
      </c>
      <c r="D37" s="6">
        <v>6633</v>
      </c>
      <c r="E37" s="6">
        <v>7304</v>
      </c>
      <c r="F37" s="1">
        <f>AVERAGE(D37:E37)</f>
        <v>6968.5</v>
      </c>
      <c r="G37" s="2">
        <f>F37/I1</f>
        <v>2.090131973605279</v>
      </c>
      <c r="H37" s="2">
        <f t="shared" si="3"/>
        <v>4.1802639472105581</v>
      </c>
      <c r="I37" s="9">
        <f>(H37/10)*100</f>
        <v>41.802639472105582</v>
      </c>
      <c r="K37" s="7"/>
      <c r="L37" s="10"/>
      <c r="M37" s="10"/>
      <c r="N37" s="10"/>
    </row>
    <row r="38" spans="1:16" x14ac:dyDescent="0.35">
      <c r="A38" s="14"/>
      <c r="B38" s="6"/>
      <c r="C38" s="18"/>
      <c r="D38" s="18"/>
      <c r="E38" s="6" t="s">
        <v>13</v>
      </c>
      <c r="F38" s="1">
        <f>_xlfn.STDEV.P(D37:E37)</f>
        <v>335.5</v>
      </c>
      <c r="G38" s="2">
        <f>F38/I1</f>
        <v>0.10062987402519497</v>
      </c>
      <c r="H38" s="2">
        <f t="shared" si="3"/>
        <v>0.20125974805038993</v>
      </c>
      <c r="I38" s="9">
        <f t="shared" ref="I38:I44" si="7">(H38/10)*100</f>
        <v>2.0125974805038993</v>
      </c>
      <c r="K38" s="7"/>
      <c r="L38" s="12"/>
      <c r="M38" s="12"/>
      <c r="N38" s="12"/>
    </row>
    <row r="39" spans="1:16" x14ac:dyDescent="0.35">
      <c r="A39" s="14">
        <v>216</v>
      </c>
      <c r="B39" s="6" t="s">
        <v>36</v>
      </c>
      <c r="C39" s="23" t="s">
        <v>38</v>
      </c>
      <c r="D39" s="6">
        <v>7461</v>
      </c>
      <c r="E39" s="6">
        <v>4840</v>
      </c>
      <c r="F39" s="1">
        <f>AVERAGE(D39:E39)</f>
        <v>6150.5</v>
      </c>
      <c r="G39" s="2">
        <f>F39/I1</f>
        <v>1.8447810437912417</v>
      </c>
      <c r="H39" s="2">
        <f t="shared" ref="H39:H40" si="8">G39*2</f>
        <v>3.6895620875824835</v>
      </c>
      <c r="I39" s="9">
        <f>(H39/10)*100</f>
        <v>36.895620875824839</v>
      </c>
      <c r="K39" s="7"/>
      <c r="L39" s="10"/>
      <c r="M39" s="10"/>
      <c r="N39" s="10"/>
    </row>
    <row r="40" spans="1:16" x14ac:dyDescent="0.35">
      <c r="A40" s="14"/>
      <c r="B40" s="6"/>
      <c r="C40" s="18"/>
      <c r="D40" s="18"/>
      <c r="E40" s="6" t="s">
        <v>13</v>
      </c>
      <c r="F40" s="1">
        <f>_xlfn.STDEV.P(D39:E39)</f>
        <v>1310.5</v>
      </c>
      <c r="G40" s="2">
        <f>F40/I1</f>
        <v>0.39307138572285544</v>
      </c>
      <c r="H40" s="2">
        <f t="shared" si="8"/>
        <v>0.78614277144571088</v>
      </c>
      <c r="I40" s="25">
        <v>5</v>
      </c>
      <c r="K40" s="7"/>
      <c r="L40" s="12"/>
      <c r="M40" s="12"/>
      <c r="N40" s="12"/>
    </row>
    <row r="41" spans="1:16" x14ac:dyDescent="0.35">
      <c r="A41" s="14">
        <v>212</v>
      </c>
      <c r="B41" s="6" t="s">
        <v>37</v>
      </c>
      <c r="C41" s="23" t="s">
        <v>34</v>
      </c>
      <c r="D41" s="6">
        <v>8335</v>
      </c>
      <c r="E41" s="6">
        <v>8618</v>
      </c>
      <c r="F41" s="1">
        <f>AVERAGE(D41:E41)</f>
        <v>8476.5</v>
      </c>
      <c r="G41" s="2">
        <f>F41/I1</f>
        <v>2.5424415116976604</v>
      </c>
      <c r="H41" s="2">
        <f t="shared" si="3"/>
        <v>5.0848830233953208</v>
      </c>
      <c r="I41" s="9">
        <f t="shared" si="7"/>
        <v>50.848830233953215</v>
      </c>
      <c r="K41" s="7"/>
      <c r="L41" s="10"/>
      <c r="M41" s="10"/>
      <c r="N41" s="10"/>
    </row>
    <row r="42" spans="1:16" x14ac:dyDescent="0.35">
      <c r="A42" s="14"/>
      <c r="B42" s="6"/>
      <c r="C42" s="6"/>
      <c r="D42" s="6"/>
      <c r="E42" s="6" t="s">
        <v>13</v>
      </c>
      <c r="F42" s="1">
        <f>_xlfn.STDEV.P(D41:E41)</f>
        <v>141.5</v>
      </c>
      <c r="G42" s="2">
        <f>F42/I1</f>
        <v>4.2441511697660465E-2</v>
      </c>
      <c r="H42" s="2">
        <f t="shared" si="3"/>
        <v>8.4883023395320931E-2</v>
      </c>
      <c r="I42" s="9">
        <f t="shared" si="7"/>
        <v>0.84883023395320933</v>
      </c>
      <c r="K42" s="7"/>
      <c r="L42" s="12"/>
      <c r="M42" s="12"/>
      <c r="N42" s="12"/>
    </row>
    <row r="43" spans="1:16" x14ac:dyDescent="0.35">
      <c r="A43" s="14">
        <v>211</v>
      </c>
      <c r="B43" s="6" t="s">
        <v>37</v>
      </c>
      <c r="C43" s="23" t="s">
        <v>35</v>
      </c>
      <c r="D43" s="6">
        <v>8287</v>
      </c>
      <c r="E43" s="6">
        <v>8654</v>
      </c>
      <c r="F43" s="1">
        <f>AVERAGE(D43:E43)</f>
        <v>8470.5</v>
      </c>
      <c r="G43" s="2">
        <f>F43/I1</f>
        <v>2.5406418716256747</v>
      </c>
      <c r="H43" s="2">
        <f t="shared" si="3"/>
        <v>5.0812837432513493</v>
      </c>
      <c r="I43" s="9">
        <f t="shared" si="7"/>
        <v>50.81283743251349</v>
      </c>
      <c r="K43" s="7"/>
      <c r="L43" s="10"/>
      <c r="M43" s="10"/>
      <c r="N43" s="10"/>
    </row>
    <row r="44" spans="1:16" x14ac:dyDescent="0.35">
      <c r="A44" s="6"/>
      <c r="B44" s="6"/>
      <c r="C44" s="18"/>
      <c r="D44" s="18"/>
      <c r="E44" s="6" t="s">
        <v>13</v>
      </c>
      <c r="F44" s="1">
        <f>_xlfn.STDEV.P(D43:E43)</f>
        <v>183.5</v>
      </c>
      <c r="G44" s="2">
        <f>F44/I1</f>
        <v>5.5038992201559687E-2</v>
      </c>
      <c r="H44" s="2">
        <f t="shared" si="3"/>
        <v>0.11007798440311937</v>
      </c>
      <c r="I44" s="9">
        <f t="shared" si="7"/>
        <v>1.1007798440311938</v>
      </c>
      <c r="K44" s="7"/>
      <c r="L44" s="12"/>
      <c r="M44" s="12"/>
      <c r="N44" s="12"/>
    </row>
    <row r="45" spans="1:16" x14ac:dyDescent="0.35">
      <c r="A45" s="14">
        <v>216</v>
      </c>
      <c r="B45" s="6" t="s">
        <v>37</v>
      </c>
      <c r="C45" s="23" t="s">
        <v>38</v>
      </c>
      <c r="D45" s="6">
        <v>7606</v>
      </c>
      <c r="E45" s="24">
        <v>7254</v>
      </c>
      <c r="F45" s="1">
        <f>AVERAGE(D45:E45)</f>
        <v>7430</v>
      </c>
      <c r="G45" s="2">
        <f>F45/I1</f>
        <v>2.2285542891421715</v>
      </c>
      <c r="H45" s="2">
        <f t="shared" si="3"/>
        <v>4.4571085782843429</v>
      </c>
      <c r="I45" s="9">
        <f>(H45/10)*100</f>
        <v>44.571085782843426</v>
      </c>
      <c r="K45" s="7"/>
      <c r="L45" s="10"/>
      <c r="M45" s="10"/>
      <c r="N45" s="10"/>
    </row>
    <row r="46" spans="1:16" x14ac:dyDescent="0.35">
      <c r="A46" s="14"/>
      <c r="B46" s="6"/>
      <c r="C46" s="18"/>
      <c r="D46" s="18"/>
      <c r="E46" s="6" t="s">
        <v>13</v>
      </c>
      <c r="F46" s="1">
        <f>_xlfn.STDEV.P(D45:E45)</f>
        <v>176</v>
      </c>
      <c r="G46" s="2">
        <f>F46/I1</f>
        <v>5.2789442111577684E-2</v>
      </c>
      <c r="H46" s="2">
        <f t="shared" si="3"/>
        <v>0.10557888422315537</v>
      </c>
      <c r="I46" s="9">
        <f t="shared" ref="I46" si="9">(H46/10)*100</f>
        <v>1.0557888422315536</v>
      </c>
      <c r="K46" s="7"/>
      <c r="L46" s="12"/>
      <c r="M46" s="12"/>
      <c r="N46" s="12"/>
    </row>
    <row r="47" spans="1:16" x14ac:dyDescent="0.35">
      <c r="A47" s="14"/>
      <c r="C47" s="6"/>
      <c r="D47" s="6"/>
      <c r="E47" s="6"/>
      <c r="F47" s="1"/>
      <c r="G47" s="2"/>
      <c r="H47" s="2"/>
      <c r="I47" s="1"/>
      <c r="K47" s="11"/>
      <c r="L47" s="7"/>
      <c r="M47" s="7"/>
      <c r="N47" s="7"/>
      <c r="O47" s="12"/>
      <c r="P47" s="12"/>
    </row>
    <row r="48" spans="1:16" x14ac:dyDescent="0.35">
      <c r="A48" s="14"/>
      <c r="B48" s="31" t="s">
        <v>5</v>
      </c>
      <c r="C48" s="31"/>
      <c r="D48" s="3" t="s">
        <v>9</v>
      </c>
      <c r="E48" s="3" t="s">
        <v>10</v>
      </c>
      <c r="F48" s="3" t="s">
        <v>11</v>
      </c>
      <c r="G48" s="3" t="s">
        <v>2</v>
      </c>
      <c r="H48" s="3" t="s">
        <v>3</v>
      </c>
      <c r="I48" s="4" t="s">
        <v>1</v>
      </c>
    </row>
    <row r="49" spans="1:14" x14ac:dyDescent="0.35">
      <c r="A49" s="14" t="s">
        <v>27</v>
      </c>
      <c r="B49" s="6" t="s">
        <v>23</v>
      </c>
      <c r="C49" s="6" t="s">
        <v>6</v>
      </c>
      <c r="D49" s="6">
        <v>1362</v>
      </c>
      <c r="E49" s="6">
        <v>1580</v>
      </c>
      <c r="F49" s="1">
        <f>AVERAGE(D49:E49)</f>
        <v>1471</v>
      </c>
      <c r="G49" s="2">
        <f>F49/I1</f>
        <v>0.44121175764847032</v>
      </c>
      <c r="H49" s="2">
        <f t="shared" ref="H49:H69" si="10">G49*2</f>
        <v>0.88242351529694063</v>
      </c>
      <c r="I49" s="1">
        <f>(H49/10)*100</f>
        <v>8.8242351529694059</v>
      </c>
    </row>
    <row r="50" spans="1:14" x14ac:dyDescent="0.35">
      <c r="A50" s="14"/>
      <c r="B50" s="6"/>
      <c r="C50" s="6"/>
      <c r="D50" s="6"/>
      <c r="E50" s="6" t="s">
        <v>13</v>
      </c>
      <c r="F50" s="1">
        <f>_xlfn.STDEV.P(D49:E49)</f>
        <v>109</v>
      </c>
      <c r="G50" s="2">
        <f>F50/I1</f>
        <v>3.2693461307738453E-2</v>
      </c>
      <c r="H50" s="2">
        <f t="shared" si="10"/>
        <v>6.5386922615476906E-2</v>
      </c>
      <c r="I50" s="1">
        <f>(H50/10)*100</f>
        <v>0.65386922615476906</v>
      </c>
    </row>
    <row r="51" spans="1:14" x14ac:dyDescent="0.35">
      <c r="A51" s="14" t="s">
        <v>28</v>
      </c>
      <c r="B51" s="6" t="s">
        <v>23</v>
      </c>
      <c r="C51" s="6" t="s">
        <v>7</v>
      </c>
      <c r="D51" s="6">
        <v>6289</v>
      </c>
      <c r="E51" s="6">
        <v>6024</v>
      </c>
      <c r="F51" s="1">
        <f>AVERAGE(D51:E51)</f>
        <v>6156.5</v>
      </c>
      <c r="G51" s="2">
        <f>F51/I1</f>
        <v>1.8465806838632273</v>
      </c>
      <c r="H51" s="2">
        <f t="shared" si="10"/>
        <v>3.6931613677264545</v>
      </c>
      <c r="I51" s="9">
        <f>(H51/10)*100</f>
        <v>36.931613677264544</v>
      </c>
    </row>
    <row r="52" spans="1:14" x14ac:dyDescent="0.35">
      <c r="A52" s="14"/>
      <c r="B52" s="6"/>
      <c r="C52" s="18"/>
      <c r="D52" s="18"/>
      <c r="E52" s="6" t="s">
        <v>13</v>
      </c>
      <c r="F52" s="22">
        <f>_xlfn.STDEV.P(D51:E51)</f>
        <v>132.5</v>
      </c>
      <c r="G52" s="2">
        <f>F52/I1</f>
        <v>3.9742051589682061E-2</v>
      </c>
      <c r="H52" s="2">
        <f t="shared" si="10"/>
        <v>7.9484103179364121E-2</v>
      </c>
      <c r="I52" s="9">
        <f t="shared" ref="I52:I54" si="11">(H52/10)*100</f>
        <v>0.79484103179364129</v>
      </c>
    </row>
    <row r="53" spans="1:14" x14ac:dyDescent="0.35">
      <c r="A53" s="26">
        <v>216</v>
      </c>
      <c r="B53" s="24" t="s">
        <v>23</v>
      </c>
      <c r="C53" s="24" t="s">
        <v>12</v>
      </c>
      <c r="D53" s="24">
        <v>9243</v>
      </c>
      <c r="E53" s="24">
        <v>9144</v>
      </c>
      <c r="F53" s="22">
        <f>AVERAGE(D53:E53)</f>
        <v>9193.5</v>
      </c>
      <c r="G53" s="27">
        <f>F53/I1</f>
        <v>2.7574985002999401</v>
      </c>
      <c r="H53" s="27">
        <f t="shared" si="10"/>
        <v>5.5149970005998803</v>
      </c>
      <c r="I53" s="28">
        <f t="shared" si="11"/>
        <v>55.149970005998803</v>
      </c>
    </row>
    <row r="54" spans="1:14" x14ac:dyDescent="0.35">
      <c r="A54" s="26"/>
      <c r="B54" s="24"/>
      <c r="C54" s="29"/>
      <c r="D54" s="29"/>
      <c r="E54" s="24" t="s">
        <v>13</v>
      </c>
      <c r="F54" s="22">
        <f>_xlfn.STDEV.P(D53:E53)</f>
        <v>49.5</v>
      </c>
      <c r="G54" s="27">
        <f>F54/I1</f>
        <v>1.4847030593881224E-2</v>
      </c>
      <c r="H54" s="27">
        <f t="shared" si="10"/>
        <v>2.9694061187762449E-2</v>
      </c>
      <c r="I54" s="28">
        <f t="shared" si="11"/>
        <v>0.29694061187762449</v>
      </c>
    </row>
    <row r="55" spans="1:14" x14ac:dyDescent="0.35">
      <c r="A55" s="14">
        <v>216</v>
      </c>
      <c r="B55" s="6" t="s">
        <v>23</v>
      </c>
      <c r="C55" s="6" t="s">
        <v>39</v>
      </c>
      <c r="D55" s="6">
        <v>10494</v>
      </c>
      <c r="E55" s="6">
        <v>8457</v>
      </c>
      <c r="F55" s="1">
        <f>AVERAGE(D55:E55)</f>
        <v>9475.5</v>
      </c>
      <c r="G55" s="2">
        <f>F55/I1</f>
        <v>2.8420815836832634</v>
      </c>
      <c r="H55" s="2">
        <f t="shared" si="10"/>
        <v>5.6841631673665267</v>
      </c>
      <c r="I55" s="1">
        <f>(H55/10)*100</f>
        <v>56.841631673665269</v>
      </c>
    </row>
    <row r="56" spans="1:14" x14ac:dyDescent="0.35">
      <c r="A56" s="14"/>
      <c r="B56" s="6"/>
      <c r="C56" s="18"/>
      <c r="D56" s="18"/>
      <c r="E56" s="6" t="s">
        <v>13</v>
      </c>
      <c r="F56" s="1">
        <f>_xlfn.STDEV.P(D55:E55)</f>
        <v>1018.5</v>
      </c>
      <c r="G56" s="2">
        <f>F56/I1</f>
        <v>0.3054889022195561</v>
      </c>
      <c r="H56" s="2">
        <f t="shared" si="10"/>
        <v>0.6109778044391122</v>
      </c>
      <c r="I56" s="1">
        <f t="shared" ref="I56:I58" si="12">(H56/10)*100</f>
        <v>6.1097780443911214</v>
      </c>
      <c r="L56" s="5"/>
      <c r="M56" s="5"/>
      <c r="N56" s="5"/>
    </row>
    <row r="57" spans="1:14" x14ac:dyDescent="0.35">
      <c r="A57" s="14">
        <v>216</v>
      </c>
      <c r="B57" s="6" t="s">
        <v>23</v>
      </c>
      <c r="C57" s="6" t="s">
        <v>40</v>
      </c>
      <c r="D57" s="6">
        <v>5238</v>
      </c>
      <c r="E57" s="6">
        <v>7656</v>
      </c>
      <c r="F57" s="1">
        <f>AVERAGE(D57:E57)</f>
        <v>6447</v>
      </c>
      <c r="G57" s="2">
        <f>F57/I1</f>
        <v>1.9337132573485303</v>
      </c>
      <c r="H57" s="2">
        <f t="shared" si="10"/>
        <v>3.8674265146970606</v>
      </c>
      <c r="I57" s="1">
        <f t="shared" si="12"/>
        <v>38.674265146970605</v>
      </c>
    </row>
    <row r="58" spans="1:14" x14ac:dyDescent="0.35">
      <c r="A58" s="14"/>
      <c r="B58" s="6"/>
      <c r="C58" s="17"/>
      <c r="D58" s="17"/>
      <c r="E58" s="6" t="s">
        <v>13</v>
      </c>
      <c r="F58" s="1">
        <f>_xlfn.STDEV.P(D57:E57)</f>
        <v>1209</v>
      </c>
      <c r="G58" s="2">
        <f>F58/I1</f>
        <v>0.36262747450509897</v>
      </c>
      <c r="H58" s="2">
        <f t="shared" si="10"/>
        <v>0.72525494901019794</v>
      </c>
      <c r="I58" s="1">
        <f t="shared" si="12"/>
        <v>7.2525494901019796</v>
      </c>
      <c r="L58" s="5"/>
      <c r="M58" s="5"/>
      <c r="N58" s="5"/>
    </row>
    <row r="59" spans="1:14" x14ac:dyDescent="0.35">
      <c r="A59" s="14" t="s">
        <v>29</v>
      </c>
      <c r="B59" s="6" t="s">
        <v>24</v>
      </c>
      <c r="C59" s="6" t="s">
        <v>6</v>
      </c>
      <c r="D59" s="6">
        <v>1618</v>
      </c>
      <c r="E59" s="6">
        <v>1106</v>
      </c>
      <c r="F59" s="22">
        <f>AVERAGE(D59:E59)</f>
        <v>1362</v>
      </c>
      <c r="G59" s="2">
        <f>F59/I1</f>
        <v>0.40851829634073183</v>
      </c>
      <c r="H59" s="2">
        <f t="shared" si="10"/>
        <v>0.81703659268146367</v>
      </c>
      <c r="I59" s="9">
        <f>(H59/10)*100</f>
        <v>8.170365926814636</v>
      </c>
    </row>
    <row r="60" spans="1:14" x14ac:dyDescent="0.35">
      <c r="A60" s="14"/>
      <c r="B60" s="6"/>
      <c r="C60" s="6"/>
      <c r="D60" s="6"/>
      <c r="E60" s="6" t="s">
        <v>13</v>
      </c>
      <c r="F60" s="22">
        <f>_xlfn.STDEV.P(D59:E59)</f>
        <v>256</v>
      </c>
      <c r="G60" s="2">
        <f>F60/I1</f>
        <v>7.6784643071385716E-2</v>
      </c>
      <c r="H60" s="2">
        <f t="shared" si="10"/>
        <v>0.15356928614277143</v>
      </c>
      <c r="I60" s="9">
        <f t="shared" ref="I60:I63" si="13">(H60/10)*100</f>
        <v>1.5356928614277143</v>
      </c>
    </row>
    <row r="61" spans="1:14" x14ac:dyDescent="0.35">
      <c r="A61" s="14" t="s">
        <v>30</v>
      </c>
      <c r="B61" s="6" t="s">
        <v>24</v>
      </c>
      <c r="C61" s="6" t="s">
        <v>7</v>
      </c>
      <c r="D61" s="6">
        <v>5570</v>
      </c>
      <c r="E61" s="6">
        <v>5398</v>
      </c>
      <c r="F61" s="22">
        <f>AVERAGE(D61:E61)</f>
        <v>5484</v>
      </c>
      <c r="G61" s="2">
        <f>F61/I1</f>
        <v>1.6448710257948411</v>
      </c>
      <c r="H61" s="2">
        <f t="shared" si="10"/>
        <v>3.2897420515896822</v>
      </c>
      <c r="I61" s="9">
        <f t="shared" si="13"/>
        <v>32.897420515896826</v>
      </c>
    </row>
    <row r="62" spans="1:14" x14ac:dyDescent="0.35">
      <c r="A62" s="14"/>
      <c r="B62" s="6"/>
      <c r="C62" s="18"/>
      <c r="D62" s="18"/>
      <c r="E62" s="6" t="s">
        <v>13</v>
      </c>
      <c r="F62" s="22">
        <f>_xlfn.STDEV.P(D61:E61)</f>
        <v>86</v>
      </c>
      <c r="G62" s="2">
        <f>F62/I1</f>
        <v>2.579484103179364E-2</v>
      </c>
      <c r="H62" s="2">
        <f t="shared" si="10"/>
        <v>5.1589682063587279E-2</v>
      </c>
      <c r="I62" s="9">
        <f t="shared" si="13"/>
        <v>0.51589682063587272</v>
      </c>
    </row>
    <row r="63" spans="1:14" x14ac:dyDescent="0.35">
      <c r="A63" s="14" t="s">
        <v>41</v>
      </c>
      <c r="B63" s="6" t="s">
        <v>24</v>
      </c>
      <c r="C63" s="6" t="s">
        <v>12</v>
      </c>
      <c r="D63" s="6">
        <v>9277</v>
      </c>
      <c r="E63" s="6">
        <v>5934</v>
      </c>
      <c r="F63" s="22">
        <f>AVERAGE(D63:E63)</f>
        <v>7605.5</v>
      </c>
      <c r="G63" s="2">
        <f>F63/I1</f>
        <v>2.2811937612477506</v>
      </c>
      <c r="H63" s="2">
        <f t="shared" si="10"/>
        <v>4.5623875224955013</v>
      </c>
      <c r="I63" s="9">
        <f t="shared" si="13"/>
        <v>45.623875224955015</v>
      </c>
    </row>
    <row r="64" spans="1:14" x14ac:dyDescent="0.35">
      <c r="A64" s="6"/>
      <c r="B64" s="6"/>
      <c r="C64" s="17"/>
      <c r="D64" s="17"/>
      <c r="E64" s="6" t="s">
        <v>13</v>
      </c>
      <c r="F64" s="22">
        <f>_xlfn.STDEV.P(D63:E63)</f>
        <v>1671.5</v>
      </c>
      <c r="G64" s="2">
        <f>F64/I1</f>
        <v>0.5013497300539892</v>
      </c>
      <c r="H64" s="2">
        <f t="shared" si="10"/>
        <v>1.0026994601079784</v>
      </c>
      <c r="I64" s="25">
        <v>5</v>
      </c>
    </row>
    <row r="65" spans="1:11" x14ac:dyDescent="0.35">
      <c r="A65" s="6" t="s">
        <v>31</v>
      </c>
      <c r="B65" s="6" t="s">
        <v>8</v>
      </c>
      <c r="C65" s="6" t="s">
        <v>6</v>
      </c>
      <c r="D65" s="6">
        <v>943</v>
      </c>
      <c r="E65" s="6">
        <v>1034</v>
      </c>
      <c r="F65" s="22">
        <f>AVERAGE(D65:E65)</f>
        <v>988.5</v>
      </c>
      <c r="G65" s="2">
        <f>F65/I1</f>
        <v>0.29649070185962806</v>
      </c>
      <c r="H65" s="2">
        <f t="shared" si="10"/>
        <v>0.59298140371925612</v>
      </c>
      <c r="I65" s="1">
        <f>(H65/10)*100</f>
        <v>5.9298140371925614</v>
      </c>
    </row>
    <row r="66" spans="1:11" x14ac:dyDescent="0.35">
      <c r="A66" s="6"/>
      <c r="B66" s="6"/>
      <c r="C66" s="6"/>
      <c r="D66" s="6"/>
      <c r="E66" s="6" t="s">
        <v>13</v>
      </c>
      <c r="F66" s="22">
        <f>_xlfn.STDEV.P(D65:E65)</f>
        <v>45.5</v>
      </c>
      <c r="G66" s="2">
        <f>F66/I1</f>
        <v>1.3647270545890822E-2</v>
      </c>
      <c r="H66" s="2">
        <f t="shared" si="10"/>
        <v>2.7294541091781643E-2</v>
      </c>
      <c r="I66" s="1">
        <f>(H66/10)*100</f>
        <v>0.27294541091781643</v>
      </c>
    </row>
    <row r="67" spans="1:11" x14ac:dyDescent="0.35">
      <c r="A67" s="6" t="s">
        <v>32</v>
      </c>
      <c r="B67" s="6" t="s">
        <v>8</v>
      </c>
      <c r="C67" s="6" t="s">
        <v>7</v>
      </c>
      <c r="D67" s="6">
        <v>3989</v>
      </c>
      <c r="E67" s="6">
        <v>4036</v>
      </c>
      <c r="F67" s="22">
        <f>AVERAGE(D67:E67)</f>
        <v>4012.5</v>
      </c>
      <c r="G67" s="2">
        <f>F67/I1</f>
        <v>1.2035092981403719</v>
      </c>
      <c r="H67" s="2">
        <f t="shared" si="10"/>
        <v>2.4070185962807438</v>
      </c>
      <c r="I67" s="9">
        <f>(H67/10)*100</f>
        <v>24.070185962807439</v>
      </c>
    </row>
    <row r="68" spans="1:11" x14ac:dyDescent="0.35">
      <c r="A68" s="6"/>
      <c r="B68" s="6"/>
      <c r="C68" s="18"/>
      <c r="D68" s="18"/>
      <c r="E68" s="6" t="s">
        <v>13</v>
      </c>
      <c r="F68" s="1">
        <f>_xlfn.STDEV.P(D67:E67)</f>
        <v>23.5</v>
      </c>
      <c r="G68" s="2">
        <f>F68/I1</f>
        <v>7.0485902819436112E-3</v>
      </c>
      <c r="H68" s="2">
        <f t="shared" si="10"/>
        <v>1.4097180563887222E-2</v>
      </c>
      <c r="I68" s="9">
        <f t="shared" ref="I68:I69" si="14">(H68/10)*100</f>
        <v>0.14097180563887221</v>
      </c>
    </row>
    <row r="69" spans="1:11" x14ac:dyDescent="0.35">
      <c r="A69" s="6" t="s">
        <v>33</v>
      </c>
      <c r="B69" s="6" t="s">
        <v>8</v>
      </c>
      <c r="C69" s="6" t="s">
        <v>12</v>
      </c>
      <c r="D69" s="6">
        <v>4733</v>
      </c>
      <c r="E69" s="6">
        <v>5203</v>
      </c>
      <c r="F69" s="1">
        <f>AVERAGE(D69:E69)</f>
        <v>4968</v>
      </c>
      <c r="G69" s="2">
        <f>F69/I1</f>
        <v>1.4901019796040791</v>
      </c>
      <c r="H69" s="2">
        <f t="shared" si="10"/>
        <v>2.9802039592081582</v>
      </c>
      <c r="I69" s="9">
        <f t="shared" si="14"/>
        <v>29.802039592081581</v>
      </c>
    </row>
    <row r="70" spans="1:11" x14ac:dyDescent="0.35">
      <c r="D70" s="17"/>
      <c r="E70" s="6" t="s">
        <v>13</v>
      </c>
      <c r="F70" s="1">
        <f>_xlfn.STDEV.P(D69:E69)</f>
        <v>235</v>
      </c>
      <c r="G70" s="2">
        <f>F70/I1</f>
        <v>7.0485902819436119E-2</v>
      </c>
      <c r="H70" s="2">
        <f t="shared" ref="H70" si="15">G70*2</f>
        <v>0.14097180563887224</v>
      </c>
      <c r="I70" s="9">
        <f t="shared" ref="I70" si="16">(H70/10)*100</f>
        <v>1.4097180563887224</v>
      </c>
    </row>
    <row r="73" spans="1:11" x14ac:dyDescent="0.35">
      <c r="B73" s="31" t="s">
        <v>43</v>
      </c>
      <c r="C73" s="31"/>
      <c r="D73" s="3" t="s">
        <v>9</v>
      </c>
      <c r="E73" s="3" t="s">
        <v>10</v>
      </c>
      <c r="F73" s="3" t="s">
        <v>11</v>
      </c>
      <c r="G73" s="3" t="s">
        <v>2</v>
      </c>
      <c r="H73" s="3" t="s">
        <v>3</v>
      </c>
      <c r="I73" s="4" t="s">
        <v>1</v>
      </c>
    </row>
    <row r="74" spans="1:11" x14ac:dyDescent="0.35">
      <c r="A74" s="14">
        <v>215</v>
      </c>
      <c r="B74" s="6" t="s">
        <v>44</v>
      </c>
      <c r="C74" s="6" t="s">
        <v>6</v>
      </c>
      <c r="D74" s="6">
        <v>277</v>
      </c>
      <c r="E74" s="6">
        <v>182</v>
      </c>
      <c r="F74" s="1">
        <f>AVERAGE(D74:E74)</f>
        <v>229.5</v>
      </c>
      <c r="G74" s="2">
        <f>F74/I1</f>
        <v>6.8836232753449314E-2</v>
      </c>
      <c r="H74" s="2">
        <f t="shared" ref="H74:H101" si="17">G74*2</f>
        <v>0.13767246550689863</v>
      </c>
      <c r="I74" s="1">
        <f>(H74/10)*100</f>
        <v>1.3767246550689862</v>
      </c>
      <c r="K74" s="30"/>
    </row>
    <row r="75" spans="1:11" x14ac:dyDescent="0.35">
      <c r="A75" s="14"/>
      <c r="B75" s="6"/>
      <c r="C75" s="6"/>
      <c r="D75" s="6"/>
      <c r="E75" s="6" t="s">
        <v>13</v>
      </c>
      <c r="F75" s="1">
        <f>_xlfn.STDEV.P(D74:E74)</f>
        <v>47.5</v>
      </c>
      <c r="G75" s="2">
        <f>F75/I1</f>
        <v>1.4247150569886022E-2</v>
      </c>
      <c r="H75" s="2">
        <f t="shared" si="17"/>
        <v>2.8494301139772044E-2</v>
      </c>
      <c r="I75" s="1">
        <f>(H75/10)*100</f>
        <v>0.28494301139772044</v>
      </c>
    </row>
    <row r="76" spans="1:11" x14ac:dyDescent="0.35">
      <c r="A76" s="14">
        <v>215</v>
      </c>
      <c r="B76" s="6" t="s">
        <v>44</v>
      </c>
      <c r="C76" s="6" t="s">
        <v>7</v>
      </c>
      <c r="D76" s="6">
        <v>1913</v>
      </c>
      <c r="E76" s="6">
        <v>1993</v>
      </c>
      <c r="F76" s="1">
        <f>AVERAGE(D76:E76)</f>
        <v>1953</v>
      </c>
      <c r="G76" s="2">
        <f>F76/I1</f>
        <v>0.5857828434313137</v>
      </c>
      <c r="H76" s="2">
        <f t="shared" si="17"/>
        <v>1.1715656868626274</v>
      </c>
      <c r="I76" s="1">
        <f>(H76/10)*100</f>
        <v>11.715656868626274</v>
      </c>
    </row>
    <row r="77" spans="1:11" x14ac:dyDescent="0.35">
      <c r="A77" s="14"/>
      <c r="B77" s="6"/>
      <c r="C77" s="18"/>
      <c r="D77" s="18"/>
      <c r="E77" s="6" t="s">
        <v>13</v>
      </c>
      <c r="F77" s="1">
        <f>_xlfn.STDEV.P(D76:E76)</f>
        <v>40</v>
      </c>
      <c r="G77" s="2">
        <f>F77/I1</f>
        <v>1.199760047990402E-2</v>
      </c>
      <c r="H77" s="2">
        <f t="shared" si="17"/>
        <v>2.399520095980804E-2</v>
      </c>
      <c r="I77" s="1">
        <f t="shared" ref="I77:I79" si="18">(H77/10)*100</f>
        <v>0.23995200959808041</v>
      </c>
    </row>
    <row r="78" spans="1:11" x14ac:dyDescent="0.35">
      <c r="A78" s="14">
        <v>215</v>
      </c>
      <c r="B78" s="6" t="s">
        <v>44</v>
      </c>
      <c r="C78" s="6" t="s">
        <v>12</v>
      </c>
      <c r="D78" s="6">
        <v>1134</v>
      </c>
      <c r="E78" s="6">
        <v>1312</v>
      </c>
      <c r="F78" s="1">
        <f>AVERAGE(D78:E78)</f>
        <v>1223</v>
      </c>
      <c r="G78" s="2">
        <f>F78/I1</f>
        <v>0.36682663467306537</v>
      </c>
      <c r="H78" s="2">
        <f t="shared" si="17"/>
        <v>0.73365326934613073</v>
      </c>
      <c r="I78" s="1">
        <f t="shared" si="18"/>
        <v>7.336532693461308</v>
      </c>
    </row>
    <row r="79" spans="1:11" x14ac:dyDescent="0.35">
      <c r="A79" s="14"/>
      <c r="B79" s="6"/>
      <c r="C79" s="17"/>
      <c r="D79" s="17"/>
      <c r="E79" s="6" t="s">
        <v>13</v>
      </c>
      <c r="F79" s="1">
        <f>_xlfn.STDEV.P(D78:E78)</f>
        <v>89</v>
      </c>
      <c r="G79" s="2">
        <f>F79/I1</f>
        <v>2.6694661067786441E-2</v>
      </c>
      <c r="H79" s="2">
        <f t="shared" si="17"/>
        <v>5.3389322135572882E-2</v>
      </c>
      <c r="I79" s="1">
        <f t="shared" si="18"/>
        <v>0.53389322135572881</v>
      </c>
    </row>
    <row r="80" spans="1:11" x14ac:dyDescent="0.35">
      <c r="A80" s="14">
        <v>215</v>
      </c>
      <c r="B80" s="6" t="s">
        <v>45</v>
      </c>
      <c r="C80" s="6" t="s">
        <v>6</v>
      </c>
      <c r="D80" s="6">
        <v>284</v>
      </c>
      <c r="E80" s="6">
        <v>313</v>
      </c>
      <c r="F80" s="1">
        <f>AVERAGE(D80:E80)</f>
        <v>298.5</v>
      </c>
      <c r="G80" s="2">
        <f>F80/I1</f>
        <v>8.9532093581283737E-2</v>
      </c>
      <c r="H80" s="2">
        <f t="shared" si="17"/>
        <v>0.17906418716256747</v>
      </c>
      <c r="I80" s="1">
        <f>(H80/10)*100</f>
        <v>1.7906418716256749</v>
      </c>
    </row>
    <row r="81" spans="1:9" x14ac:dyDescent="0.35">
      <c r="A81" s="14"/>
      <c r="B81" s="6"/>
      <c r="C81" s="6"/>
      <c r="D81" s="6"/>
      <c r="E81" s="6" t="s">
        <v>13</v>
      </c>
      <c r="F81" s="1">
        <f>_xlfn.STDEV.P(D80:E80)</f>
        <v>14.5</v>
      </c>
      <c r="G81" s="2">
        <f>F81/I1</f>
        <v>4.3491301739652074E-3</v>
      </c>
      <c r="H81" s="2">
        <f t="shared" si="17"/>
        <v>8.6982603479304147E-3</v>
      </c>
      <c r="I81" s="1">
        <f>(H81/10)*100</f>
        <v>8.6982603479304144E-2</v>
      </c>
    </row>
    <row r="82" spans="1:9" x14ac:dyDescent="0.35">
      <c r="A82" s="14">
        <v>215</v>
      </c>
      <c r="B82" s="6" t="s">
        <v>45</v>
      </c>
      <c r="C82" s="6" t="s">
        <v>7</v>
      </c>
      <c r="D82" s="6">
        <v>3129</v>
      </c>
      <c r="E82" s="6">
        <v>2605</v>
      </c>
      <c r="F82" s="1">
        <f>AVERAGE(D82:E82)</f>
        <v>2867</v>
      </c>
      <c r="G82" s="2">
        <f>F82/I1</f>
        <v>0.85992801439712052</v>
      </c>
      <c r="H82" s="2">
        <f t="shared" si="17"/>
        <v>1.719856028794241</v>
      </c>
      <c r="I82" s="1">
        <f>(H82/10)*100</f>
        <v>17.19856028794241</v>
      </c>
    </row>
    <row r="83" spans="1:9" x14ac:dyDescent="0.35">
      <c r="A83" s="14"/>
      <c r="B83" s="6"/>
      <c r="C83" s="18"/>
      <c r="D83" s="18"/>
      <c r="E83" s="6" t="s">
        <v>13</v>
      </c>
      <c r="F83" s="1">
        <f>_xlfn.STDEV.P(D82:E82)</f>
        <v>262</v>
      </c>
      <c r="G83" s="2">
        <f>F83/I1</f>
        <v>7.858428314337132E-2</v>
      </c>
      <c r="H83" s="2">
        <f t="shared" si="17"/>
        <v>0.15716856628674264</v>
      </c>
      <c r="I83" s="1">
        <f t="shared" ref="I83:I85" si="19">(H83/10)*100</f>
        <v>1.5716856628674263</v>
      </c>
    </row>
    <row r="84" spans="1:9" x14ac:dyDescent="0.35">
      <c r="A84" s="14">
        <v>215</v>
      </c>
      <c r="B84" s="6" t="s">
        <v>45</v>
      </c>
      <c r="C84" s="6" t="s">
        <v>12</v>
      </c>
      <c r="D84" s="6">
        <v>2506</v>
      </c>
      <c r="E84" s="24">
        <v>2495</v>
      </c>
      <c r="F84" s="22">
        <f>AVERAGE(D84:E84)</f>
        <v>2500.5</v>
      </c>
      <c r="G84" s="2">
        <f>F84/I1</f>
        <v>0.75</v>
      </c>
      <c r="H84" s="2">
        <f t="shared" si="17"/>
        <v>1.5</v>
      </c>
      <c r="I84" s="1">
        <f t="shared" si="19"/>
        <v>15</v>
      </c>
    </row>
    <row r="85" spans="1:9" x14ac:dyDescent="0.35">
      <c r="A85" s="14"/>
      <c r="B85" s="6"/>
      <c r="C85" s="17"/>
      <c r="D85" s="17"/>
      <c r="E85" s="6" t="s">
        <v>13</v>
      </c>
      <c r="F85" s="22">
        <f>_xlfn.STDEV.P(D84:E84)</f>
        <v>5.5</v>
      </c>
      <c r="G85" s="2">
        <f>F85/I1</f>
        <v>1.6496700659868026E-3</v>
      </c>
      <c r="H85" s="2">
        <f t="shared" si="17"/>
        <v>3.2993401319736052E-3</v>
      </c>
      <c r="I85" s="1">
        <f t="shared" si="19"/>
        <v>3.2993401319736049E-2</v>
      </c>
    </row>
    <row r="86" spans="1:9" x14ac:dyDescent="0.35">
      <c r="A86" s="14">
        <v>215</v>
      </c>
      <c r="B86" s="6" t="s">
        <v>46</v>
      </c>
      <c r="C86" s="6" t="s">
        <v>6</v>
      </c>
      <c r="D86" s="6">
        <v>132</v>
      </c>
      <c r="E86" s="6">
        <v>283</v>
      </c>
      <c r="F86" s="1">
        <f>AVERAGE(D86:E86)</f>
        <v>207.5</v>
      </c>
      <c r="G86" s="2">
        <f>F86/I1</f>
        <v>6.22375524895021E-2</v>
      </c>
      <c r="H86" s="2">
        <f t="shared" si="17"/>
        <v>0.1244751049790042</v>
      </c>
      <c r="I86" s="1">
        <f>(H86/10)*100</f>
        <v>1.244751049790042</v>
      </c>
    </row>
    <row r="87" spans="1:9" x14ac:dyDescent="0.35">
      <c r="A87" s="14"/>
      <c r="B87" s="6"/>
      <c r="C87" s="6"/>
      <c r="D87" s="6"/>
      <c r="E87" s="6" t="s">
        <v>13</v>
      </c>
      <c r="F87" s="1">
        <f>_xlfn.STDEV.P(D86:E86)</f>
        <v>75.5</v>
      </c>
      <c r="G87" s="2">
        <f>F87/I1</f>
        <v>2.2645470905818837E-2</v>
      </c>
      <c r="H87" s="2">
        <f t="shared" si="17"/>
        <v>4.5290941811637675E-2</v>
      </c>
      <c r="I87" s="1">
        <f>(H87/10)*100</f>
        <v>0.45290941811637669</v>
      </c>
    </row>
    <row r="88" spans="1:9" x14ac:dyDescent="0.35">
      <c r="A88" s="14">
        <v>215</v>
      </c>
      <c r="B88" s="6" t="s">
        <v>46</v>
      </c>
      <c r="C88" s="6" t="s">
        <v>7</v>
      </c>
      <c r="D88" s="6">
        <v>6456</v>
      </c>
      <c r="E88" s="6">
        <v>4608</v>
      </c>
      <c r="F88" s="1">
        <f>AVERAGE(D88:E88)</f>
        <v>5532</v>
      </c>
      <c r="G88" s="2">
        <f>F88/I1</f>
        <v>1.6592681463707259</v>
      </c>
      <c r="H88" s="2">
        <f t="shared" si="17"/>
        <v>3.3185362927414519</v>
      </c>
      <c r="I88" s="1">
        <f>(H88/10)*100</f>
        <v>33.185362927414516</v>
      </c>
    </row>
    <row r="89" spans="1:9" x14ac:dyDescent="0.35">
      <c r="A89" s="14"/>
      <c r="B89" s="6"/>
      <c r="C89" s="18"/>
      <c r="D89" s="18"/>
      <c r="E89" s="6" t="s">
        <v>13</v>
      </c>
      <c r="F89" s="1">
        <f>_xlfn.STDEV.P(D88:E88)</f>
        <v>924</v>
      </c>
      <c r="G89" s="2">
        <f>F89/I1</f>
        <v>0.27714457108578283</v>
      </c>
      <c r="H89" s="2">
        <f t="shared" si="17"/>
        <v>0.55428914217156566</v>
      </c>
      <c r="I89" s="1">
        <f t="shared" ref="I89:I91" si="20">(H89/10)*100</f>
        <v>5.5428914217156571</v>
      </c>
    </row>
    <row r="90" spans="1:9" x14ac:dyDescent="0.35">
      <c r="A90" s="14">
        <v>215</v>
      </c>
      <c r="B90" s="6" t="s">
        <v>46</v>
      </c>
      <c r="C90" s="6" t="s">
        <v>12</v>
      </c>
      <c r="D90" s="6">
        <v>6604</v>
      </c>
      <c r="E90" s="6">
        <v>8848</v>
      </c>
      <c r="F90" s="1">
        <f>AVERAGE(D90:E90)</f>
        <v>7726</v>
      </c>
      <c r="G90" s="2">
        <f>F90/I1</f>
        <v>2.3173365326934614</v>
      </c>
      <c r="H90" s="2">
        <f t="shared" si="17"/>
        <v>4.6346730653869228</v>
      </c>
      <c r="I90" s="1">
        <f t="shared" si="20"/>
        <v>46.34673065386923</v>
      </c>
    </row>
    <row r="91" spans="1:9" x14ac:dyDescent="0.35">
      <c r="A91" s="14"/>
      <c r="B91" s="6"/>
      <c r="C91" s="17"/>
      <c r="D91" s="17"/>
      <c r="E91" s="6" t="s">
        <v>13</v>
      </c>
      <c r="F91" s="1">
        <f>_xlfn.STDEV.P(D90:E90)</f>
        <v>1122</v>
      </c>
      <c r="G91" s="2">
        <f>F91/I1</f>
        <v>0.33653269346130776</v>
      </c>
      <c r="H91" s="2">
        <f t="shared" si="17"/>
        <v>0.67306538692261553</v>
      </c>
      <c r="I91" s="1">
        <f t="shared" si="20"/>
        <v>6.7306538692261553</v>
      </c>
    </row>
    <row r="92" spans="1:9" x14ac:dyDescent="0.35">
      <c r="A92" s="14">
        <v>217</v>
      </c>
      <c r="B92" s="6" t="s">
        <v>46</v>
      </c>
      <c r="C92" s="6" t="s">
        <v>39</v>
      </c>
      <c r="D92" s="6">
        <v>5239</v>
      </c>
      <c r="E92" s="6" t="s">
        <v>26</v>
      </c>
      <c r="F92" s="1">
        <f>AVERAGE(D92:E92)</f>
        <v>5239</v>
      </c>
      <c r="G92" s="2">
        <f>F92/I1</f>
        <v>1.5713857228554289</v>
      </c>
      <c r="H92" s="2">
        <f t="shared" si="17"/>
        <v>3.1427714457108578</v>
      </c>
      <c r="I92" s="1">
        <f>(H92/10)*100</f>
        <v>31.427714457108578</v>
      </c>
    </row>
    <row r="93" spans="1:9" x14ac:dyDescent="0.35">
      <c r="A93" s="14"/>
      <c r="B93" s="6"/>
      <c r="C93" s="18"/>
      <c r="D93" s="18"/>
      <c r="E93" s="6" t="s">
        <v>13</v>
      </c>
      <c r="F93" s="1">
        <f>_xlfn.STDEV.P(D92:E92)</f>
        <v>0</v>
      </c>
      <c r="G93" s="2">
        <f>F93/I87</f>
        <v>0</v>
      </c>
      <c r="H93" s="2">
        <f t="shared" si="17"/>
        <v>0</v>
      </c>
      <c r="I93" s="1">
        <f t="shared" ref="I93" si="21">(H93/10)*100</f>
        <v>0</v>
      </c>
    </row>
    <row r="94" spans="1:9" x14ac:dyDescent="0.35">
      <c r="A94" s="14">
        <v>217</v>
      </c>
      <c r="B94" s="6" t="s">
        <v>47</v>
      </c>
      <c r="C94" s="6" t="s">
        <v>12</v>
      </c>
      <c r="D94" s="6">
        <v>12145</v>
      </c>
      <c r="E94" s="6">
        <v>13954</v>
      </c>
      <c r="F94" s="1">
        <f>AVERAGE(D94:E94)</f>
        <v>13049.5</v>
      </c>
      <c r="G94" s="2">
        <f>F94/I1</f>
        <v>3.9140671865626873</v>
      </c>
      <c r="H94" s="2">
        <f t="shared" si="17"/>
        <v>7.8281343731253745</v>
      </c>
      <c r="I94" s="1">
        <f>(H94/10)*100</f>
        <v>78.281343731253756</v>
      </c>
    </row>
    <row r="95" spans="1:9" x14ac:dyDescent="0.35">
      <c r="A95" s="14"/>
      <c r="B95" s="6"/>
      <c r="C95" s="6"/>
      <c r="D95" s="6"/>
      <c r="E95" s="6" t="s">
        <v>13</v>
      </c>
      <c r="F95" s="1">
        <f>_xlfn.STDEV.P(D94:E94)</f>
        <v>904.5</v>
      </c>
      <c r="G95" s="2">
        <f>F95/I1</f>
        <v>0.27129574085182961</v>
      </c>
      <c r="H95" s="2">
        <f t="shared" si="17"/>
        <v>0.54259148170365923</v>
      </c>
      <c r="I95" s="1">
        <f>(H95/10)*100</f>
        <v>5.4259148170365918</v>
      </c>
    </row>
    <row r="96" spans="1:9" x14ac:dyDescent="0.35">
      <c r="A96" s="14">
        <v>217</v>
      </c>
      <c r="B96" s="6" t="s">
        <v>47</v>
      </c>
      <c r="C96" s="6" t="s">
        <v>39</v>
      </c>
      <c r="D96" s="6">
        <v>11573</v>
      </c>
      <c r="E96" s="20">
        <v>3486</v>
      </c>
      <c r="F96" s="21">
        <v>11573</v>
      </c>
      <c r="G96" s="2">
        <f>F96/I1</f>
        <v>3.4712057588482303</v>
      </c>
      <c r="H96" s="2">
        <f t="shared" si="17"/>
        <v>6.9424115176964607</v>
      </c>
      <c r="I96" s="1">
        <f>(H96/10)*100</f>
        <v>69.424115176964605</v>
      </c>
    </row>
    <row r="97" spans="1:9" x14ac:dyDescent="0.35">
      <c r="A97" s="14"/>
      <c r="B97" s="6"/>
      <c r="C97" s="18"/>
      <c r="D97" s="18"/>
      <c r="E97" s="6" t="s">
        <v>13</v>
      </c>
      <c r="F97" s="21" t="s">
        <v>26</v>
      </c>
      <c r="G97" s="2" t="e">
        <f>F97/I1</f>
        <v>#VALUE!</v>
      </c>
      <c r="H97" s="2" t="e">
        <f t="shared" si="17"/>
        <v>#VALUE!</v>
      </c>
      <c r="I97" s="21">
        <v>5</v>
      </c>
    </row>
    <row r="98" spans="1:9" x14ac:dyDescent="0.35">
      <c r="A98" s="14">
        <v>217</v>
      </c>
      <c r="B98" s="6" t="s">
        <v>48</v>
      </c>
      <c r="C98" s="6" t="s">
        <v>12</v>
      </c>
      <c r="D98" s="6">
        <v>10699</v>
      </c>
      <c r="E98" s="6">
        <v>13249</v>
      </c>
      <c r="F98" s="1">
        <f>AVERAGE(D98:E98)</f>
        <v>11974</v>
      </c>
      <c r="G98" s="2">
        <f>F98/I1</f>
        <v>3.5914817036592681</v>
      </c>
      <c r="H98" s="2">
        <f t="shared" si="17"/>
        <v>7.1829634073185362</v>
      </c>
      <c r="I98" s="1">
        <f>(H98/10)*100</f>
        <v>71.82963407318536</v>
      </c>
    </row>
    <row r="99" spans="1:9" x14ac:dyDescent="0.35">
      <c r="A99" s="14"/>
      <c r="B99" s="6"/>
      <c r="C99" s="6"/>
      <c r="D99" s="6"/>
      <c r="E99" s="6" t="s">
        <v>13</v>
      </c>
      <c r="F99" s="1">
        <f>_xlfn.STDEV.P(D98:E98)</f>
        <v>1275</v>
      </c>
      <c r="G99" s="2">
        <f>F99/I1</f>
        <v>0.38242351529694063</v>
      </c>
      <c r="H99" s="2">
        <f t="shared" si="17"/>
        <v>0.76484703059388126</v>
      </c>
      <c r="I99" s="1">
        <f>(H99/10)*100</f>
        <v>7.6484703059388117</v>
      </c>
    </row>
    <row r="100" spans="1:9" x14ac:dyDescent="0.35">
      <c r="A100" s="14">
        <v>217</v>
      </c>
      <c r="B100" s="6" t="s">
        <v>48</v>
      </c>
      <c r="C100" s="6" t="s">
        <v>39</v>
      </c>
      <c r="D100" s="6">
        <v>9898</v>
      </c>
      <c r="E100" s="6">
        <v>11753</v>
      </c>
      <c r="F100" s="1">
        <f>AVERAGE(D100:E100)</f>
        <v>10825.5</v>
      </c>
      <c r="G100" s="2">
        <f>F100/I1</f>
        <v>3.2470005998800242</v>
      </c>
      <c r="H100" s="2">
        <f t="shared" si="17"/>
        <v>6.4940011997600484</v>
      </c>
      <c r="I100" s="1">
        <f>(H100/10)*100</f>
        <v>64.940011997600493</v>
      </c>
    </row>
    <row r="101" spans="1:9" x14ac:dyDescent="0.35">
      <c r="B101" s="6"/>
      <c r="C101" s="18"/>
      <c r="D101" s="18"/>
      <c r="E101" s="6" t="s">
        <v>13</v>
      </c>
      <c r="F101" s="1">
        <f>_xlfn.STDEV.P(D100:E100)</f>
        <v>927.5</v>
      </c>
      <c r="G101" s="2">
        <f>F101/I1</f>
        <v>0.27819436112777446</v>
      </c>
      <c r="H101" s="2">
        <f t="shared" si="17"/>
        <v>0.55638872225554892</v>
      </c>
      <c r="I101" s="1">
        <f t="shared" ref="I101" si="22">(H101/10)*100</f>
        <v>5.563887222555489</v>
      </c>
    </row>
  </sheetData>
  <mergeCells count="4">
    <mergeCell ref="B12:C12"/>
    <mergeCell ref="B48:C48"/>
    <mergeCell ref="A1:A11"/>
    <mergeCell ref="B73:C73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79466-13EA-4ABA-8947-EBA67ACB157B}">
  <dimension ref="A1:P33"/>
  <sheetViews>
    <sheetView tabSelected="1" zoomScale="85" zoomScaleNormal="85" workbookViewId="0">
      <selection activeCell="F18" sqref="F18"/>
    </sheetView>
  </sheetViews>
  <sheetFormatPr defaultRowHeight="14.5" x14ac:dyDescent="0.35"/>
  <cols>
    <col min="2" max="2" width="14.453125" customWidth="1"/>
    <col min="3" max="3" width="11" customWidth="1"/>
    <col min="4" max="4" width="7.08984375" customWidth="1"/>
    <col min="5" max="5" width="11.7265625" customWidth="1"/>
    <col min="6" max="6" width="6.453125" customWidth="1"/>
    <col min="7" max="7" width="11" customWidth="1"/>
    <col min="8" max="8" width="4.90625" customWidth="1"/>
    <col min="9" max="9" width="12" customWidth="1"/>
    <col min="10" max="10" width="5.36328125" customWidth="1"/>
    <col min="11" max="11" width="10.453125" customWidth="1"/>
    <col min="12" max="12" width="16.7265625" customWidth="1"/>
    <col min="13" max="13" width="10.453125" customWidth="1"/>
  </cols>
  <sheetData>
    <row r="1" spans="1:16" x14ac:dyDescent="0.35">
      <c r="B1" s="6"/>
      <c r="C1" s="1"/>
      <c r="D1" s="1"/>
      <c r="E1" s="6"/>
      <c r="F1" s="6"/>
      <c r="G1" s="6"/>
      <c r="H1" s="6"/>
      <c r="I1" s="1"/>
      <c r="J1" s="1"/>
      <c r="K1" s="45"/>
    </row>
    <row r="2" spans="1:16" ht="44.25" customHeight="1" x14ac:dyDescent="0.35">
      <c r="B2" s="44" t="s">
        <v>70</v>
      </c>
      <c r="C2" s="43" t="s">
        <v>69</v>
      </c>
      <c r="D2" s="43" t="s">
        <v>66</v>
      </c>
      <c r="E2" s="43" t="s">
        <v>49</v>
      </c>
      <c r="F2" s="43" t="s">
        <v>66</v>
      </c>
      <c r="G2" s="43" t="s">
        <v>68</v>
      </c>
      <c r="H2" s="43" t="s">
        <v>66</v>
      </c>
      <c r="I2" s="42" t="s">
        <v>67</v>
      </c>
      <c r="J2" s="42" t="s">
        <v>66</v>
      </c>
      <c r="K2" s="41"/>
    </row>
    <row r="3" spans="1:16" x14ac:dyDescent="0.35">
      <c r="A3" s="6" t="s">
        <v>14</v>
      </c>
      <c r="B3" s="6" t="s">
        <v>65</v>
      </c>
      <c r="C3" s="19">
        <v>96</v>
      </c>
      <c r="D3" s="33">
        <f>_xlfn.STDEV.P(94,95,98)</f>
        <v>1.699673171197595</v>
      </c>
      <c r="E3" s="33">
        <v>93</v>
      </c>
      <c r="F3" s="33">
        <v>3</v>
      </c>
      <c r="G3" s="33">
        <v>20.244665718349928</v>
      </c>
      <c r="H3" s="33">
        <v>0.10241820768136556</v>
      </c>
      <c r="I3" s="22">
        <v>78.998577524893307</v>
      </c>
      <c r="J3" s="22">
        <v>4.3584637268847857</v>
      </c>
      <c r="K3" s="40"/>
    </row>
    <row r="4" spans="1:16" x14ac:dyDescent="0.35">
      <c r="A4" s="6" t="s">
        <v>17</v>
      </c>
      <c r="B4" s="6" t="s">
        <v>64</v>
      </c>
      <c r="C4" s="19">
        <v>84</v>
      </c>
      <c r="D4" s="33">
        <f>_xlfn.STDEV.P(81,84,88)</f>
        <v>2.8674417556808756</v>
      </c>
      <c r="E4" s="33">
        <v>88</v>
      </c>
      <c r="F4" s="33">
        <f>_xlfn.STDEV.P(87,89)</f>
        <v>1</v>
      </c>
      <c r="G4" s="33">
        <v>17.234960272417705</v>
      </c>
      <c r="H4" s="33">
        <v>2.9875141884222498</v>
      </c>
      <c r="I4" s="22">
        <v>68.876276958002279</v>
      </c>
      <c r="J4" s="21">
        <v>5.9664706693198557</v>
      </c>
      <c r="K4" s="19"/>
    </row>
    <row r="5" spans="1:16" ht="14.5" customHeight="1" x14ac:dyDescent="0.35">
      <c r="A5" s="6" t="s">
        <v>20</v>
      </c>
      <c r="B5" s="6" t="s">
        <v>63</v>
      </c>
      <c r="C5" s="19">
        <v>77</v>
      </c>
      <c r="D5" s="38">
        <f>_xlfn.STDEV.P(71,74,85)</f>
        <v>6.0184900284225957</v>
      </c>
      <c r="E5" s="33">
        <v>89</v>
      </c>
      <c r="F5" s="33">
        <f>_xlfn.STDEV.P(86,88,92)</f>
        <v>2.4944382578492941</v>
      </c>
      <c r="G5" s="33">
        <v>12.99184339314845</v>
      </c>
      <c r="H5" s="33">
        <v>4.8874388254486156</v>
      </c>
      <c r="I5" s="22">
        <v>40.274061990212076</v>
      </c>
      <c r="J5" s="21">
        <v>6.159869494290362</v>
      </c>
      <c r="K5" s="36"/>
      <c r="L5" s="35"/>
      <c r="M5" s="35"/>
    </row>
    <row r="6" spans="1:16" x14ac:dyDescent="0.35">
      <c r="A6" s="6" t="s">
        <v>15</v>
      </c>
      <c r="B6" s="6" t="s">
        <v>62</v>
      </c>
      <c r="C6" s="19">
        <v>98</v>
      </c>
      <c r="D6" s="33">
        <f>_xlfn.STDEV.P(97,98)</f>
        <v>0.5</v>
      </c>
      <c r="E6" s="33">
        <v>92</v>
      </c>
      <c r="F6" s="33">
        <v>3</v>
      </c>
      <c r="G6" s="33">
        <v>29.93269925355165</v>
      </c>
      <c r="H6" s="38">
        <v>7.0673007464483488</v>
      </c>
      <c r="I6" s="22">
        <v>57.365759691789066</v>
      </c>
      <c r="J6" s="22">
        <v>0.91500120394895035</v>
      </c>
      <c r="K6" s="36"/>
      <c r="N6" s="39"/>
      <c r="O6" s="39"/>
    </row>
    <row r="7" spans="1:16" x14ac:dyDescent="0.35">
      <c r="A7" s="6" t="s">
        <v>18</v>
      </c>
      <c r="B7" s="6" t="s">
        <v>61</v>
      </c>
      <c r="C7" s="19">
        <v>89</v>
      </c>
      <c r="D7" s="38">
        <f>_xlfn.STDEV.P(83,84,99)</f>
        <v>7.3181661333667165</v>
      </c>
      <c r="E7" s="33">
        <v>88</v>
      </c>
      <c r="F7" s="33">
        <f>_xlfn.STDEV.P(82,84,90,96)</f>
        <v>5.4772255750516612</v>
      </c>
      <c r="G7" s="33">
        <v>19.637462235649547</v>
      </c>
      <c r="H7" s="33">
        <v>2.9365558912386702</v>
      </c>
      <c r="I7" s="22">
        <v>36.725075528700913</v>
      </c>
      <c r="J7" s="21">
        <v>7.6737160120845793</v>
      </c>
      <c r="K7" s="36"/>
    </row>
    <row r="8" spans="1:16" ht="14.5" customHeight="1" x14ac:dyDescent="0.35">
      <c r="A8" s="37" t="s">
        <v>16</v>
      </c>
      <c r="B8" s="6" t="s">
        <v>60</v>
      </c>
      <c r="C8" s="19">
        <v>96</v>
      </c>
      <c r="D8" s="33">
        <v>3</v>
      </c>
      <c r="E8" s="33">
        <v>94</v>
      </c>
      <c r="F8" s="33">
        <f>_xlfn.STDEV.P(92,95)</f>
        <v>1.5</v>
      </c>
      <c r="G8" s="33">
        <v>71</v>
      </c>
      <c r="H8" s="33">
        <v>5</v>
      </c>
      <c r="I8" s="22">
        <v>93.333333333333329</v>
      </c>
      <c r="J8" s="22">
        <v>4.6427960923947058</v>
      </c>
      <c r="K8" s="19"/>
      <c r="L8" s="35"/>
      <c r="M8" s="35"/>
      <c r="N8" s="35"/>
    </row>
    <row r="9" spans="1:16" ht="14.5" customHeight="1" x14ac:dyDescent="0.35">
      <c r="A9" s="37" t="s">
        <v>21</v>
      </c>
      <c r="B9" s="6" t="s">
        <v>59</v>
      </c>
      <c r="C9" s="19">
        <v>63</v>
      </c>
      <c r="D9" s="33">
        <f>_xlfn.STDEV.P(61,65)</f>
        <v>2</v>
      </c>
      <c r="E9" s="33">
        <v>43</v>
      </c>
      <c r="F9" s="33">
        <v>3</v>
      </c>
      <c r="G9" s="33">
        <v>7.015230734257786</v>
      </c>
      <c r="H9" s="33">
        <v>1.0229597635826342</v>
      </c>
      <c r="I9" s="22">
        <v>26.624232780177312</v>
      </c>
      <c r="J9" s="22">
        <v>2.5187542623323473</v>
      </c>
      <c r="K9" s="19"/>
      <c r="L9" s="35"/>
      <c r="M9" s="35"/>
      <c r="N9" s="35"/>
    </row>
    <row r="10" spans="1:16" x14ac:dyDescent="0.35">
      <c r="A10" s="6" t="s">
        <v>19</v>
      </c>
      <c r="B10" s="6" t="s">
        <v>58</v>
      </c>
      <c r="C10" s="19">
        <v>79</v>
      </c>
      <c r="D10" s="33">
        <f>_xlfn.STDEV.P(77,78,80)</f>
        <v>1.247219128924647</v>
      </c>
      <c r="E10" s="33">
        <v>54</v>
      </c>
      <c r="F10" s="33">
        <f>_xlfn.STDEV.P(52,56)</f>
        <v>2</v>
      </c>
      <c r="G10" s="33">
        <v>14.227794078420914</v>
      </c>
      <c r="H10" s="33">
        <v>3.9957321952520668</v>
      </c>
      <c r="I10" s="22">
        <v>32.429981328354224</v>
      </c>
      <c r="J10" s="21">
        <v>5.6388370232061975</v>
      </c>
      <c r="K10" s="36"/>
      <c r="L10" s="35"/>
      <c r="M10" s="35"/>
      <c r="N10" s="35"/>
    </row>
    <row r="11" spans="1:16" x14ac:dyDescent="0.35">
      <c r="A11" s="6" t="s">
        <v>22</v>
      </c>
      <c r="B11" s="6" t="s">
        <v>57</v>
      </c>
      <c r="C11" s="19">
        <v>90</v>
      </c>
      <c r="D11" s="33">
        <f>_xlfn.STDEV.P(86,88,95)</f>
        <v>3.858612300930075</v>
      </c>
      <c r="E11" s="33">
        <v>97</v>
      </c>
      <c r="F11" s="33">
        <f>_xlfn.STDEV.P(93,99,100)</f>
        <v>3.0912061651652345</v>
      </c>
      <c r="G11" s="33">
        <v>27.157458563535911</v>
      </c>
      <c r="H11" s="33">
        <v>3.842541436464086</v>
      </c>
      <c r="I11" s="22">
        <v>37.955801104972373</v>
      </c>
      <c r="J11" s="22">
        <v>2.1270718232044175</v>
      </c>
      <c r="K11" s="36"/>
      <c r="L11" s="35"/>
      <c r="M11" s="35"/>
      <c r="N11" s="35"/>
    </row>
    <row r="12" spans="1:16" x14ac:dyDescent="0.35">
      <c r="A12" s="6" t="s">
        <v>56</v>
      </c>
      <c r="B12" s="6" t="s">
        <v>55</v>
      </c>
      <c r="C12" s="19">
        <v>78</v>
      </c>
      <c r="D12" s="33">
        <f>_xlfn.STDEV.P(74,75,86)</f>
        <v>5.4365021434333629</v>
      </c>
      <c r="E12" s="33">
        <v>75</v>
      </c>
      <c r="F12" s="33">
        <f>_xlfn.STDEV.P(74,76)</f>
        <v>1</v>
      </c>
      <c r="G12" s="33">
        <v>21.949685534591193</v>
      </c>
      <c r="H12" s="33">
        <v>0.35639412997903364</v>
      </c>
      <c r="I12" s="22">
        <v>36.498951781970646</v>
      </c>
      <c r="J12" s="22">
        <v>1.2368972746331259</v>
      </c>
      <c r="K12" s="19"/>
    </row>
    <row r="13" spans="1:16" x14ac:dyDescent="0.35">
      <c r="A13" s="6" t="s">
        <v>54</v>
      </c>
      <c r="B13" s="6" t="s">
        <v>53</v>
      </c>
      <c r="C13" s="19">
        <v>58</v>
      </c>
      <c r="D13" s="33">
        <f>_xlfn.STDEV.P(54,60,61)</f>
        <v>3.0912061651652349</v>
      </c>
      <c r="E13" s="33">
        <v>58</v>
      </c>
      <c r="F13" s="33">
        <v>3</v>
      </c>
      <c r="G13" s="33">
        <v>24.72072072072072</v>
      </c>
      <c r="H13" s="33">
        <v>3.2792792792792738</v>
      </c>
      <c r="I13" s="22">
        <v>40.576576576576578</v>
      </c>
      <c r="J13" s="22">
        <v>4.5765765765765618</v>
      </c>
      <c r="K13" s="19"/>
      <c r="N13" s="35"/>
      <c r="O13" s="35"/>
      <c r="P13" s="35"/>
    </row>
    <row r="14" spans="1:16" x14ac:dyDescent="0.35">
      <c r="A14" s="6" t="s">
        <v>52</v>
      </c>
      <c r="B14" s="6" t="s">
        <v>51</v>
      </c>
      <c r="C14" s="6">
        <v>74</v>
      </c>
      <c r="D14" s="6">
        <v>3</v>
      </c>
      <c r="E14" s="6">
        <v>33</v>
      </c>
      <c r="F14" s="6">
        <v>3</v>
      </c>
      <c r="G14" s="6">
        <v>3</v>
      </c>
      <c r="H14" s="6"/>
      <c r="I14" s="1">
        <v>5</v>
      </c>
      <c r="J14" s="1"/>
      <c r="N14" s="35"/>
      <c r="O14" s="35"/>
      <c r="P14" s="35"/>
    </row>
    <row r="15" spans="1:16" x14ac:dyDescent="0.35">
      <c r="B15" s="6"/>
      <c r="C15" s="1"/>
      <c r="D15" s="1"/>
      <c r="E15" s="2"/>
      <c r="F15" s="2"/>
      <c r="G15" s="2"/>
      <c r="H15" s="2"/>
      <c r="I15" s="1"/>
      <c r="J15" s="1"/>
    </row>
    <row r="16" spans="1:16" x14ac:dyDescent="0.35">
      <c r="B16" s="6" t="s">
        <v>50</v>
      </c>
      <c r="C16" s="1"/>
      <c r="D16" s="1"/>
      <c r="E16" s="2"/>
      <c r="F16" s="2"/>
      <c r="G16" s="2"/>
      <c r="H16" s="2"/>
      <c r="I16" s="1"/>
      <c r="J16" s="1"/>
    </row>
    <row r="17" spans="2:10" x14ac:dyDescent="0.35">
      <c r="B17" s="6" t="s">
        <v>49</v>
      </c>
      <c r="C17" s="1"/>
      <c r="D17" s="1"/>
      <c r="E17" s="2"/>
      <c r="F17" s="2"/>
      <c r="G17" s="2"/>
      <c r="H17" s="2"/>
      <c r="I17" s="1"/>
      <c r="J17" s="1"/>
    </row>
    <row r="18" spans="2:10" x14ac:dyDescent="0.35">
      <c r="B18" s="34"/>
      <c r="C18" s="6"/>
      <c r="D18" s="6"/>
      <c r="E18" s="6"/>
      <c r="F18" s="6"/>
      <c r="G18" s="6"/>
      <c r="H18" s="6"/>
      <c r="I18" s="1"/>
      <c r="J18" s="1"/>
    </row>
    <row r="19" spans="2:10" x14ac:dyDescent="0.35">
      <c r="B19" s="6"/>
      <c r="C19" s="1"/>
      <c r="D19" s="1"/>
      <c r="E19" s="2"/>
      <c r="F19" s="2"/>
      <c r="G19" s="2"/>
      <c r="H19" s="2"/>
      <c r="I19" s="1"/>
      <c r="J19" s="1"/>
    </row>
    <row r="20" spans="2:10" x14ac:dyDescent="0.35">
      <c r="B20" s="6"/>
      <c r="C20" s="1"/>
      <c r="D20" s="1"/>
      <c r="E20" s="2"/>
      <c r="F20" s="2"/>
      <c r="G20" s="2"/>
      <c r="H20" s="2"/>
      <c r="I20" s="1"/>
      <c r="J20" s="1"/>
    </row>
    <row r="21" spans="2:10" x14ac:dyDescent="0.35">
      <c r="B21" s="6"/>
      <c r="C21" s="1"/>
      <c r="D21" s="1"/>
      <c r="E21" s="2"/>
      <c r="F21" s="2"/>
      <c r="G21" s="2"/>
      <c r="H21" s="2"/>
    </row>
    <row r="22" spans="2:10" x14ac:dyDescent="0.35">
      <c r="B22" s="34"/>
      <c r="C22" s="6"/>
      <c r="D22" s="6"/>
      <c r="E22" s="6"/>
      <c r="F22" s="6"/>
      <c r="G22" s="6"/>
      <c r="H22" s="6"/>
      <c r="I22" s="1"/>
      <c r="J22" s="1"/>
    </row>
    <row r="23" spans="2:10" x14ac:dyDescent="0.35">
      <c r="B23" s="6"/>
      <c r="C23" s="1"/>
      <c r="D23" s="1"/>
      <c r="E23" s="2"/>
      <c r="F23" s="2"/>
      <c r="G23" s="2"/>
      <c r="H23" s="2"/>
      <c r="I23" s="1"/>
      <c r="J23" s="1"/>
    </row>
    <row r="24" spans="2:10" x14ac:dyDescent="0.35">
      <c r="B24" s="6"/>
      <c r="C24" s="1"/>
      <c r="D24" s="1"/>
      <c r="E24" s="2"/>
      <c r="F24" s="2"/>
      <c r="G24" s="2"/>
      <c r="H24" s="2"/>
      <c r="I24" s="1"/>
      <c r="J24" s="1"/>
    </row>
    <row r="33" spans="2:11" x14ac:dyDescent="0.35">
      <c r="B33" s="6"/>
      <c r="C33" s="19"/>
      <c r="D33" s="33"/>
      <c r="E33" s="33"/>
      <c r="F33" s="33"/>
      <c r="G33" s="33"/>
      <c r="H33" s="33"/>
      <c r="I33" s="22"/>
      <c r="J33" s="22"/>
      <c r="K33" s="19"/>
    </row>
  </sheetData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</vt:lpstr>
      <vt:lpstr>3&amp;4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Eve Carter</cp:lastModifiedBy>
  <cp:lastPrinted>2021-03-31T10:21:04Z</cp:lastPrinted>
  <dcterms:created xsi:type="dcterms:W3CDTF">2018-11-29T13:28:14Z</dcterms:created>
  <dcterms:modified xsi:type="dcterms:W3CDTF">2022-04-05T12:54:33Z</dcterms:modified>
</cp:coreProperties>
</file>